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9165" yWindow="1785" windowWidth="2595" windowHeight="2550" tabRatio="858" firstSheet="1" activeTab="1"/>
  </bookViews>
  <sheets>
    <sheet name="RevisionsToTemplate" sheetId="69" state="hidden" r:id="rId1"/>
    <sheet name="Dashboard" sheetId="90" r:id="rId2"/>
    <sheet name="Title Page" sheetId="36" r:id="rId3"/>
    <sheet name="Corporate Priority 1" sheetId="34" r:id="rId4"/>
    <sheet name="Corporate Priority 2" sheetId="84" r:id="rId5"/>
    <sheet name="Corporate Priority 3" sheetId="86" r:id="rId6"/>
    <sheet name="Corporate Priority 4" sheetId="87" r:id="rId7"/>
    <sheet name="Corporate Priority 5" sheetId="88" r:id="rId8"/>
    <sheet name="lookup lists" sheetId="63" r:id="rId9"/>
    <sheet name="FCAF" sheetId="49" state="hidden" r:id="rId10"/>
    <sheet name="EHAT" sheetId="61" state="hidden" r:id="rId11"/>
    <sheet name="EH Triage revised" sheetId="66" state="hidden" r:id="rId12"/>
    <sheet name="ASSESSMENTS-OUTCOMES" sheetId="59" state="hidden" r:id="rId13"/>
    <sheet name="LAC-PARTICIPATION" sheetId="55" state="hidden" r:id="rId14"/>
    <sheet name="Sheet1" sheetId="89" r:id="rId15"/>
  </sheets>
  <externalReferences>
    <externalReference r:id="rId16"/>
    <externalReference r:id="rId17"/>
    <externalReference r:id="rId18"/>
    <externalReference r:id="rId19"/>
    <externalReference r:id="rId20"/>
  </externalReferences>
  <definedNames>
    <definedName name="_xlnm._FilterDatabase" localSheetId="3" hidden="1">'Corporate Priority 1'!$A$9:$W$25</definedName>
    <definedName name="_xlnm._FilterDatabase" localSheetId="4" hidden="1">'Corporate Priority 2'!$A$9:$X$20</definedName>
    <definedName name="_xlnm._FilterDatabase" localSheetId="5" hidden="1">'Corporate Priority 3'!$A$9:$X$28</definedName>
    <definedName name="_xlnm._FilterDatabase" localSheetId="6" hidden="1">'Corporate Priority 4'!$A$9:$X$19</definedName>
    <definedName name="_xlnm._FilterDatabase" localSheetId="7" hidden="1">'Corporate Priority 5'!$A$9:$V$22</definedName>
    <definedName name="Name" localSheetId="12">#REF!</definedName>
    <definedName name="Name" localSheetId="4">#REF!</definedName>
    <definedName name="Name" localSheetId="5">#REF!</definedName>
    <definedName name="Name" localSheetId="6">#REF!</definedName>
    <definedName name="Name" localSheetId="7">#REF!</definedName>
    <definedName name="Name" localSheetId="11">#REF!</definedName>
    <definedName name="Name" localSheetId="10">#REF!</definedName>
    <definedName name="Name" localSheetId="9">#REF!</definedName>
    <definedName name="Name" localSheetId="13">#REF!</definedName>
    <definedName name="Name">#REF!</definedName>
    <definedName name="_xlnm.Print_Area" localSheetId="12">'ASSESSMENTS-OUTCOMES'!$B$2:$AJ$28</definedName>
    <definedName name="_xlnm.Print_Area" localSheetId="4">'Corporate Priority 2'!$A$1:$W$20</definedName>
    <definedName name="_xlnm.Print_Area" localSheetId="5">'Corporate Priority 3'!$A$1:$W$28</definedName>
    <definedName name="_xlnm.Print_Area" localSheetId="7">'Corporate Priority 5'!$A$1:$V$22</definedName>
    <definedName name="_xlnm.Print_Area" localSheetId="11">'EH Triage revised'!$B$1:$W$21</definedName>
    <definedName name="_xlnm.Print_Area" localSheetId="10">EHAT!$B$1:$R$29</definedName>
    <definedName name="_xlnm.Print_Area" localSheetId="9">FCAF!$B$2:$R$34</definedName>
    <definedName name="_xlnm.Print_Area" localSheetId="13">'LAC-PARTICIPATION'!$B$2:$Q$27</definedName>
    <definedName name="_xlnm.Print_Area" localSheetId="2">'Title Page'!$A$1:$N$27</definedName>
    <definedName name="_xlnm.Print_Titles" localSheetId="3">'Corporate Priority 1'!$7:$9</definedName>
    <definedName name="_xlnm.Print_Titles" localSheetId="4">'Corporate Priority 2'!$7:$9</definedName>
    <definedName name="_xlnm.Print_Titles" localSheetId="5">'Corporate Priority 3'!$7:$9</definedName>
    <definedName name="_xlnm.Print_Titles" localSheetId="6">'Corporate Priority 4'!$7:$9</definedName>
    <definedName name="_xlnm.Print_Titles" localSheetId="7">'Corporate Priority 5'!$7:$9</definedName>
    <definedName name="swift">[1]Sheet5!$1:$1048576</definedName>
    <definedName name="Swift_ID" localSheetId="12">#REF!</definedName>
    <definedName name="Swift_ID" localSheetId="4">#REF!</definedName>
    <definedName name="Swift_ID" localSheetId="5">#REF!</definedName>
    <definedName name="Swift_ID" localSheetId="6">#REF!</definedName>
    <definedName name="Swift_ID" localSheetId="7">#REF!</definedName>
    <definedName name="Swift_ID" localSheetId="11">#REF!</definedName>
    <definedName name="Swift_ID" localSheetId="10">#REF!</definedName>
    <definedName name="Swift_ID" localSheetId="9">#REF!</definedName>
    <definedName name="Swift_ID" localSheetId="13">#REF!</definedName>
    <definedName name="Swift_ID">#REF!</definedName>
    <definedName name="Swift2" localSheetId="12">#REF!</definedName>
    <definedName name="Swift2" localSheetId="4">#REF!</definedName>
    <definedName name="Swift2" localSheetId="5">#REF!</definedName>
    <definedName name="Swift2" localSheetId="6">#REF!</definedName>
    <definedName name="Swift2" localSheetId="7">#REF!</definedName>
    <definedName name="Swift2" localSheetId="11">#REF!</definedName>
    <definedName name="Swift2" localSheetId="10">#REF!</definedName>
    <definedName name="Swift2" localSheetId="9">#REF!</definedName>
    <definedName name="Swift2" localSheetId="13">#REF!</definedName>
    <definedName name="Swift2">#REF!</definedName>
  </definedNames>
  <calcPr calcId="145621"/>
  <customWorkbookViews>
    <customWorkbookView name="deb" guid="{FBCF300F-3441-4CCA-893D-685CA9AD56F1}" maximized="1" windowWidth="1020" windowHeight="569" activeSheetId="3"/>
  </customWorkbookViews>
</workbook>
</file>

<file path=xl/calcChain.xml><?xml version="1.0" encoding="utf-8"?>
<calcChain xmlns="http://schemas.openxmlformats.org/spreadsheetml/2006/main">
  <c r="G41" i="63" l="1"/>
  <c r="G40" i="63"/>
  <c r="G39" i="63"/>
  <c r="F41" i="63"/>
  <c r="F39" i="63"/>
  <c r="F40" i="63"/>
  <c r="E41" i="63"/>
  <c r="E40" i="63"/>
  <c r="E39" i="63"/>
  <c r="D41" i="63"/>
  <c r="D40" i="63"/>
  <c r="D39" i="63"/>
  <c r="C41" i="63"/>
  <c r="C40" i="63"/>
  <c r="C39" i="63"/>
  <c r="G43" i="63"/>
  <c r="G42" i="63"/>
  <c r="D58" i="63" l="1"/>
  <c r="D57" i="63"/>
  <c r="D56" i="63"/>
  <c r="D55" i="63"/>
  <c r="D54" i="63"/>
  <c r="C48" i="87" l="1" a="1"/>
  <c r="C48" i="87" s="1"/>
  <c r="C47" i="87" a="1"/>
  <c r="C47" i="87" s="1"/>
  <c r="C46" i="87" a="1"/>
  <c r="C46" i="87"/>
  <c r="C45" i="87" a="1"/>
  <c r="C45" i="87" s="1"/>
  <c r="C44" i="87" a="1"/>
  <c r="C44" i="87" s="1"/>
  <c r="C43" i="87" a="1"/>
  <c r="C43" i="87" s="1"/>
  <c r="C42" i="87" a="1"/>
  <c r="C42" i="87" s="1"/>
  <c r="C41" i="87" a="1"/>
  <c r="C41" i="87" s="1"/>
  <c r="C40" i="87" a="1"/>
  <c r="C40" i="87" s="1"/>
  <c r="C47" i="88" l="1" a="1"/>
  <c r="C47" i="88" s="1"/>
  <c r="G20" i="63" s="1"/>
  <c r="E32" i="63" s="1"/>
  <c r="C46" i="88" a="1"/>
  <c r="C46" i="88" s="1"/>
  <c r="G19" i="63" s="1"/>
  <c r="D32" i="63" s="1"/>
  <c r="C45" i="88" a="1"/>
  <c r="C45" i="88" s="1"/>
  <c r="G18" i="63" s="1"/>
  <c r="C32" i="63" s="1"/>
  <c r="C44" i="88" a="1"/>
  <c r="C44" i="88" s="1"/>
  <c r="G17" i="63" s="1"/>
  <c r="C43" i="88" a="1"/>
  <c r="C43" i="88" s="1"/>
  <c r="G16" i="63" s="1"/>
  <c r="C42" i="88" a="1"/>
  <c r="C42" i="88" s="1"/>
  <c r="G15" i="63" s="1"/>
  <c r="C41" i="88" a="1"/>
  <c r="C41" i="88" s="1"/>
  <c r="G14" i="63" s="1"/>
  <c r="C40" i="88" a="1"/>
  <c r="C40" i="88" s="1"/>
  <c r="G13" i="63" s="1"/>
  <c r="C39" i="88" a="1"/>
  <c r="C39" i="88" s="1"/>
  <c r="G12" i="63" s="1"/>
  <c r="F20" i="63"/>
  <c r="E33" i="63" s="1"/>
  <c r="F19" i="63"/>
  <c r="D33" i="63" s="1"/>
  <c r="F18" i="63"/>
  <c r="C33" i="63" s="1"/>
  <c r="F17" i="63"/>
  <c r="F16" i="63"/>
  <c r="F15" i="63"/>
  <c r="F14" i="63"/>
  <c r="F13" i="63"/>
  <c r="F12" i="63"/>
  <c r="C54" i="86" a="1"/>
  <c r="C54" i="86" s="1"/>
  <c r="E20" i="63" s="1"/>
  <c r="C53" i="86" a="1"/>
  <c r="C53" i="86" s="1"/>
  <c r="E19" i="63" s="1"/>
  <c r="C52" i="86" a="1"/>
  <c r="C52" i="86" s="1"/>
  <c r="E18" i="63" s="1"/>
  <c r="C51" i="86" a="1"/>
  <c r="C51" i="86" s="1"/>
  <c r="E17" i="63" s="1"/>
  <c r="G27" i="63" s="1"/>
  <c r="C50" i="86" a="1"/>
  <c r="C50" i="86" s="1"/>
  <c r="E16" i="63" s="1"/>
  <c r="F27" i="63" s="1"/>
  <c r="C49" i="86" a="1"/>
  <c r="C49" i="86" s="1"/>
  <c r="E15" i="63" s="1"/>
  <c r="C48" i="86" a="1"/>
  <c r="C48" i="86" s="1"/>
  <c r="E14" i="63" s="1"/>
  <c r="E27" i="63" s="1"/>
  <c r="C47" i="86" a="1"/>
  <c r="C47" i="86" s="1"/>
  <c r="E13" i="63" s="1"/>
  <c r="D27" i="63" s="1"/>
  <c r="C46" i="86" a="1"/>
  <c r="C46" i="86" s="1"/>
  <c r="E12" i="63" s="1"/>
  <c r="C27" i="63" s="1"/>
  <c r="C40" i="84" a="1"/>
  <c r="C40" i="84" s="1"/>
  <c r="D20" i="63" s="1"/>
  <c r="C39" i="84" a="1"/>
  <c r="C39" i="84" s="1"/>
  <c r="D19" i="63" s="1"/>
  <c r="C38" i="84" a="1"/>
  <c r="C38" i="84" s="1"/>
  <c r="D18" i="63" s="1"/>
  <c r="C37" i="84" a="1"/>
  <c r="C37" i="84" s="1"/>
  <c r="D17" i="63" s="1"/>
  <c r="G26" i="63" s="1"/>
  <c r="C36" i="84" a="1"/>
  <c r="C36" i="84" s="1"/>
  <c r="D16" i="63" s="1"/>
  <c r="F26" i="63" s="1"/>
  <c r="C35" i="84" a="1"/>
  <c r="C35" i="84" s="1"/>
  <c r="D15" i="63" s="1"/>
  <c r="C34" i="84" a="1"/>
  <c r="C34" i="84" s="1"/>
  <c r="D14" i="63" s="1"/>
  <c r="E26" i="63" s="1"/>
  <c r="C33" i="84" a="1"/>
  <c r="C33" i="84" s="1"/>
  <c r="D13" i="63" s="1"/>
  <c r="D26" i="63" s="1"/>
  <c r="C32" i="84" a="1"/>
  <c r="C32" i="84" s="1"/>
  <c r="D12" i="63" s="1"/>
  <c r="C26" i="63" s="1"/>
  <c r="C40" i="34" a="1"/>
  <c r="C40" i="34" s="1"/>
  <c r="C20" i="63" s="1"/>
  <c r="E36" i="63" s="1"/>
  <c r="C39" i="34" a="1"/>
  <c r="C39" i="34" s="1"/>
  <c r="C19" i="63" s="1"/>
  <c r="D36" i="63" s="1"/>
  <c r="C38" i="34" a="1"/>
  <c r="C38" i="34" s="1"/>
  <c r="C18" i="63" s="1"/>
  <c r="C36" i="63" s="1"/>
  <c r="C37" i="34" a="1"/>
  <c r="C37" i="34" s="1"/>
  <c r="C17" i="63" s="1"/>
  <c r="C36" i="34" a="1"/>
  <c r="C36" i="34" s="1"/>
  <c r="C16" i="63" s="1"/>
  <c r="C35" i="34" a="1"/>
  <c r="C35" i="34" s="1"/>
  <c r="C15" i="63" s="1"/>
  <c r="C34" i="34" a="1"/>
  <c r="C34" i="34" s="1"/>
  <c r="C14" i="63" s="1"/>
  <c r="C33" i="34" a="1"/>
  <c r="C33" i="34" s="1"/>
  <c r="C13" i="63" s="1"/>
  <c r="C32" i="34" a="1"/>
  <c r="C32" i="34" s="1"/>
  <c r="C12" i="63" s="1"/>
  <c r="I18" i="63" l="1"/>
  <c r="D29" i="63"/>
  <c r="G29" i="63"/>
  <c r="E29" i="63"/>
  <c r="C29" i="63"/>
  <c r="I12" i="63"/>
  <c r="F29" i="63"/>
  <c r="E34" i="63"/>
  <c r="I20" i="63"/>
  <c r="D34" i="63"/>
  <c r="I19" i="63"/>
  <c r="C34" i="63"/>
  <c r="C25" i="63"/>
  <c r="F25" i="63"/>
  <c r="G25" i="63"/>
  <c r="E25" i="63"/>
  <c r="D25" i="63"/>
  <c r="E28" i="63"/>
  <c r="M14" i="63"/>
  <c r="I14" i="63"/>
  <c r="C28" i="63"/>
  <c r="M12" i="63"/>
  <c r="F28" i="63"/>
  <c r="M15" i="63"/>
  <c r="D28" i="63"/>
  <c r="M13" i="63"/>
  <c r="I13" i="63"/>
  <c r="M16" i="63"/>
  <c r="G28" i="63"/>
  <c r="E35" i="63"/>
  <c r="M18" i="63"/>
  <c r="D35" i="63"/>
  <c r="M19" i="63"/>
  <c r="M20" i="63"/>
  <c r="C35" i="63"/>
  <c r="C41" i="34"/>
  <c r="C21" i="63" s="1"/>
  <c r="F36" i="63" s="1"/>
  <c r="N16" i="63" l="1"/>
  <c r="N12" i="63"/>
  <c r="N13" i="63"/>
  <c r="N15" i="63"/>
  <c r="N14" i="63"/>
  <c r="C48" i="88"/>
  <c r="G21" i="63" s="1"/>
  <c r="F32" i="63" s="1"/>
  <c r="C49" i="87"/>
  <c r="F21" i="63" s="1"/>
  <c r="F33" i="63" s="1"/>
  <c r="C55" i="86"/>
  <c r="E21" i="63" s="1"/>
  <c r="F34" i="63" s="1"/>
  <c r="C41" i="84"/>
  <c r="D21" i="63" s="1"/>
  <c r="K24" i="36"/>
  <c r="K25" i="36"/>
  <c r="K26" i="36"/>
  <c r="K18" i="36"/>
  <c r="K22" i="36"/>
  <c r="K19" i="36"/>
  <c r="K20" i="36"/>
  <c r="K17" i="36"/>
  <c r="K21" i="36"/>
  <c r="L17" i="36" l="1"/>
  <c r="M21" i="63"/>
  <c r="F35" i="63"/>
  <c r="K27" i="36"/>
  <c r="L20" i="36"/>
  <c r="L18" i="36"/>
  <c r="L19" i="36"/>
  <c r="L21" i="36"/>
  <c r="L22" i="36"/>
  <c r="D22" i="55"/>
  <c r="E22" i="55"/>
  <c r="H19" i="59" l="1"/>
  <c r="J19" i="59"/>
  <c r="H20" i="59"/>
  <c r="J20" i="59"/>
  <c r="H21" i="59"/>
  <c r="J21" i="59"/>
  <c r="W14" i="59" l="1"/>
  <c r="W22" i="59" l="1"/>
  <c r="L17" i="66" l="1"/>
  <c r="K17" i="66"/>
  <c r="J17" i="66"/>
  <c r="I17" i="66"/>
  <c r="H17" i="66"/>
  <c r="G17" i="66"/>
  <c r="F17" i="66"/>
  <c r="E17" i="66"/>
  <c r="D17" i="66"/>
  <c r="L12" i="66"/>
  <c r="E21" i="55" l="1"/>
  <c r="E20" i="55"/>
  <c r="E19" i="55"/>
  <c r="D21" i="55"/>
  <c r="D20" i="55"/>
  <c r="R26" i="59"/>
  <c r="P26" i="59"/>
  <c r="N26" i="59"/>
  <c r="L26" i="59"/>
  <c r="J26" i="59"/>
  <c r="H26" i="59"/>
  <c r="F26" i="59"/>
  <c r="D26" i="59"/>
  <c r="O22" i="59"/>
  <c r="K22" i="59"/>
  <c r="S26" i="59"/>
  <c r="S22" i="59"/>
  <c r="G22" i="59"/>
  <c r="G25" i="61" l="1"/>
  <c r="F25" i="61"/>
  <c r="E25" i="61"/>
  <c r="D25" i="61"/>
  <c r="G22" i="61"/>
  <c r="G21" i="61"/>
  <c r="G20" i="61"/>
  <c r="G19" i="61"/>
  <c r="G18" i="61"/>
  <c r="F19" i="61"/>
  <c r="F20" i="61"/>
  <c r="F21" i="61"/>
  <c r="F22" i="61"/>
  <c r="F18" i="61"/>
  <c r="E22" i="61"/>
  <c r="E21" i="61"/>
  <c r="E20" i="61"/>
  <c r="E19" i="61"/>
  <c r="E18" i="61"/>
  <c r="D18" i="61"/>
  <c r="D22" i="61"/>
  <c r="D21" i="61"/>
  <c r="D20" i="61"/>
  <c r="D19" i="61"/>
  <c r="F22" i="49" l="1"/>
  <c r="F21" i="49"/>
  <c r="F20" i="49"/>
  <c r="F19" i="49"/>
  <c r="E22" i="49"/>
  <c r="E21" i="49"/>
  <c r="E20" i="49"/>
  <c r="E19" i="49"/>
  <c r="D22" i="49"/>
  <c r="D21" i="49"/>
  <c r="D20" i="49"/>
  <c r="D19" i="49"/>
  <c r="R22" i="59" l="1"/>
  <c r="P22" i="59"/>
  <c r="P20" i="59"/>
  <c r="N22" i="59"/>
  <c r="L22" i="59"/>
  <c r="L21" i="59"/>
  <c r="L20" i="59"/>
  <c r="J22" i="59"/>
  <c r="H22" i="59"/>
  <c r="F19" i="59" l="1"/>
  <c r="F22" i="59"/>
  <c r="F21" i="59"/>
  <c r="F20" i="59"/>
  <c r="D22" i="59"/>
  <c r="D21" i="59"/>
  <c r="D20" i="59"/>
  <c r="D19" i="59"/>
  <c r="F18" i="59" l="1"/>
  <c r="D18" i="59"/>
  <c r="E18" i="55" l="1"/>
  <c r="D18" i="55"/>
  <c r="F17" i="61" l="1"/>
  <c r="G17" i="61"/>
  <c r="E17" i="61"/>
  <c r="D17" i="61"/>
  <c r="D18" i="49"/>
</calcChain>
</file>

<file path=xl/sharedStrings.xml><?xml version="1.0" encoding="utf-8"?>
<sst xmlns="http://schemas.openxmlformats.org/spreadsheetml/2006/main" count="1260" uniqueCount="585">
  <si>
    <t>NAT AVE</t>
  </si>
  <si>
    <t>EARLY HELP</t>
  </si>
  <si>
    <t>PERFORMANCE ANALYSIS</t>
  </si>
  <si>
    <t>SN AVE</t>
  </si>
  <si>
    <t>BEST SN</t>
  </si>
  <si>
    <t>NAT TOP QTILE</t>
  </si>
  <si>
    <t>IN MONTH PERFORMANCE</t>
  </si>
  <si>
    <t>ANNUAL TREND</t>
  </si>
  <si>
    <t>LATEST BENCHMARKING</t>
  </si>
  <si>
    <t>2013/ 14</t>
  </si>
  <si>
    <t>2014/ 15</t>
  </si>
  <si>
    <t>2015/ 16 YTD</t>
  </si>
  <si>
    <t>Document Details</t>
  </si>
  <si>
    <t>No. of FCAF's opened</t>
  </si>
  <si>
    <t>No. of FCAF's opened per 10K pop under 18</t>
  </si>
  <si>
    <t>Number of FCAF's closed</t>
  </si>
  <si>
    <t>of</t>
  </si>
  <si>
    <t>DEFINITION</t>
  </si>
  <si>
    <t>Early Help is where an LA works in partnership to address problems at the earliest opportunity before they are able to escalate and by helping to break the longer term intergenerational cycle of poor outcomes.</t>
  </si>
  <si>
    <t>% children aged 4-11 years involved in participation</t>
  </si>
  <si>
    <t>% children aged 12-17 years involved in participation</t>
  </si>
  <si>
    <t>Ongoing Involvement</t>
  </si>
  <si>
    <t>No further action</t>
  </si>
  <si>
    <t>Out of area</t>
  </si>
  <si>
    <t>ASSESSMENTS - OUTCOMES</t>
  </si>
  <si>
    <t>Step down to Early Help</t>
  </si>
  <si>
    <t>LAC - PARTICIPATION</t>
  </si>
  <si>
    <t>No of social care cases closed that have been stepped down to EH via the Step Down Panel</t>
  </si>
  <si>
    <t>Early Help is where an LA works in partnership to address problems at the earliest opportunity before they are able to escalate and by helping to break the longer term intergenerational cycle of poor outcomes. The Early Help Assessment team is the first port of call for referrals for Early Help. Referrals are screened and triaged before being sent to the correct locality team for allocation.</t>
  </si>
  <si>
    <t>% of Referrals received by EHAT that do not require further action (NFA)</t>
  </si>
  <si>
    <t>EARLY HELP ASSESSMENT TEAM</t>
  </si>
  <si>
    <t xml:space="preserve">The current process of requests for Early Help support sits alongside the Multi-agency Safeguarding Hub (MASH) and is currently being reconfigured to ensure an improved early help triage process. 
Cases are now triaged and allocated directly to locality Early Help Teamsfor action. This change of practice will increase the volume of cases identified as requiring early help support. This is the reason for the  increased throughput in October compared with September. A  Step Up and Step Down refocus will also be prioritised in November. </t>
  </si>
  <si>
    <t>No of referrals received by EHAT from MASH</t>
  </si>
  <si>
    <t>No of EHAT referrals that do not require further action (NFA)</t>
  </si>
  <si>
    <t>2015/16
YTD</t>
  </si>
  <si>
    <t>Early Help is about identifying needs within families early, and providing preventative support before problems become more complex and more costly. The Early Help Assessment is located within the MASH and is the first port of call for referrals for Early Help. Referrals are screened and triaged before being distributed to the appropriate locality team for allocation.</t>
  </si>
  <si>
    <t>No of referrals received by EH Triage from the Multi-Agency Safeguarding Hub (MASH)</t>
  </si>
  <si>
    <t>Breakdown of referrals not received via MASH by type</t>
  </si>
  <si>
    <t>Total Number of referrals received by EH Triage team</t>
  </si>
  <si>
    <t>a. Level One MASH</t>
  </si>
  <si>
    <r>
      <t xml:space="preserve">b. Level Two/Three MACA
</t>
    </r>
    <r>
      <rPr>
        <i/>
        <sz val="9"/>
        <color theme="1"/>
        <rFont val="Arial"/>
        <family val="2"/>
      </rPr>
      <t>(Multi-Agency Contribution to Assessment)</t>
    </r>
  </si>
  <si>
    <t>Step Down requests from Social Care</t>
  </si>
  <si>
    <t>General Early Help Service</t>
  </si>
  <si>
    <t>Request for Co-Working</t>
  </si>
  <si>
    <t>Domestic Abuse Daily Meeting</t>
  </si>
  <si>
    <t>Operation Stovewood (linked to CSE)</t>
  </si>
  <si>
    <t>NAS Housing</t>
  </si>
  <si>
    <r>
      <t xml:space="preserve">Since October the Early Help Servicehas been working incrementally to route all referrals, that would have previously gone to discreet service areas, through the MASH. Previous service areas were; Integrated Youth Support, Education Welfare, Family Recovery Project, Family Engagement, and Families for Change, Intensive Family Support,Youth Offending Team and Children’s Centres. 
By routing referrals through the same front door we will make the pathway into the Early Help offer much easier to navigate and access for professionals, partners and families. As cases are routed through the Early Help element of the MASH they are subject to a rigorous screening process to help us establish need and facilitate swift access to services. 
</t>
    </r>
    <r>
      <rPr>
        <sz val="11"/>
        <color rgb="FFFF0000"/>
        <rFont val="Arial"/>
        <family val="2"/>
      </rPr>
      <t xml:space="preserve">
</t>
    </r>
    <r>
      <rPr>
        <sz val="11"/>
        <rFont val="Arial"/>
        <family val="2"/>
      </rPr>
      <t>Further reporting is currently under development across the Early Help service and it is intended that key performance indicators will be included in this report moving forward.  Consideration for the most appropriate measures to include will take place between Social Care Leaders and the Early Help Assistant Director and will be monitored on a monthly basis.</t>
    </r>
    <r>
      <rPr>
        <sz val="11"/>
        <color rgb="FFFF0000"/>
        <rFont val="Arial"/>
        <family val="2"/>
      </rPr>
      <t xml:space="preserve">
</t>
    </r>
    <r>
      <rPr>
        <sz val="11"/>
        <rFont val="Arial"/>
        <family val="2"/>
      </rPr>
      <t xml:space="preserve">
</t>
    </r>
  </si>
  <si>
    <t>FCAF's are just one element of a much wider Early Help offer which encompasses a range of preventative services for children aged 0-19 and their families. This includes; Children Centres, Education Welfare, Family Intervention services, Youth Support and Families for Change. Whilst numbers reported here are  low, The FCAF measure does not represent the true volume of assessments and targeted interventions currently taking place across Early Help services. There are in excess of 30 different referral routes into Early Help, but the new Early Help Assessment, which is currently being piloted and 'Request for Suppor't will replace the current FCAF in the New Year and will enable us to record into an interim single case management system (Core) before we migrate to Liquid Logic. In the meantime we are now building a more accurate view of current assessments through the Monthly Early Help Scorecard and the production of a robust and upto date 'Annex A' (the data set required by Ofsted during an inspection).</t>
  </si>
  <si>
    <t>Every assessment should be focused on outcomes, deciding which services and support to provide to deliver improved welfare for the child and reflect the child’s best interests.
Local monitoring processes were reviewed and new outcome options established June 2015 therefore care should be taken when comparing trend data from before that time.</t>
  </si>
  <si>
    <t>added 11.6 CIN Central to CASELOAD tab and collected data for graph</t>
  </si>
  <si>
    <t>added new tab for care leavers graphs</t>
  </si>
  <si>
    <t>The Child's Voice' is a phrase used to describe the real involvement of children and young people. Children and young people should have the opportunity to describe things from their point of view, be continually involved, and have information fed back to them in a way that they can understand. There should always be evidence that their voice has influenced the decisions that professionals have made. These indicators relate to LAC reviews.
% Children age 4-11 years and 12-18 years,  involved in participation relates to the a combined figure for the following:-
• number of children that have either attended their review in person and has spoken for him or herself  
• number of children that have attended their review and used an advocate to speak on his or her behalf  
• number of children attending a review and conveying his or her views symbolically (non-verbal)   
• number of children who have not attended a review but briefs an advocate to speak for him or her   
• number of children who have not attended a review but conveys his or her feelings to the review by a facilitative medium</t>
  </si>
  <si>
    <t>text on front sheet</t>
  </si>
  <si>
    <t>EH page text provided by D McW</t>
  </si>
  <si>
    <t>Formatting and trend data issues addressed</t>
  </si>
  <si>
    <t xml:space="preserve">
Exception reporting has not yet been established. It is essential that creative methods are used to allow all children to participate in their Looked After Children Reviews and exception reporting arrangements are to be put in place to examine the circumstances of all children who have not participated in one of the ways identified. Over the coming weeks and months there will be significant activity to ensure that children and young people are genuinely consulted using a range of methods.  It will also be an ambition that young people start to chair there own reviews.</t>
  </si>
  <si>
    <t xml:space="preserve">The number of assessments that are resulting in 'No Further Action' needs to be considered alongside the re-referral rate, the high number of S47 and the step-down process. However as can been seen the overall trend has been downward. Action is being taken to ensure that cases stepped down to early help are recorded accurately. The new step down process which has been in place from early February is showing early signs of positive impact and feedback from social workers has been largely positive. Managers have been reminded that there is an expectation that assessments that genuinely result in 'No Further Action' are identified early and will have been completed more promptly so that resources are available to be used for those children with more complex and challenging needs. </t>
  </si>
  <si>
    <t>added data label to all SN Avg</t>
  </si>
  <si>
    <t>Not Recorded/Other</t>
  </si>
  <si>
    <t>% of young people aged 16-18 who are Not in Education, Employment or Training (NEET)</t>
  </si>
  <si>
    <t>Performance Report</t>
  </si>
  <si>
    <t xml:space="preserve">
Please note: Although care is taken to ensure data is as accurate as possible, delays in data input can result in changes in figures when reports are re-run retrospectively. </t>
  </si>
  <si>
    <t>Ref No.</t>
  </si>
  <si>
    <t>Good performance</t>
  </si>
  <si>
    <t>Quarterly</t>
  </si>
  <si>
    <t>Year end 2015/16</t>
  </si>
  <si>
    <t>Corporate Priority 1 – Every child making the best start in life</t>
  </si>
  <si>
    <t xml:space="preserve">Measure </t>
  </si>
  <si>
    <t>1.A1</t>
  </si>
  <si>
    <t>1.A2</t>
  </si>
  <si>
    <t>1.A3</t>
  </si>
  <si>
    <t>1.A4</t>
  </si>
  <si>
    <t>1.B4 (a)</t>
  </si>
  <si>
    <t>1.B4 (b)</t>
  </si>
  <si>
    <t>1.C1</t>
  </si>
  <si>
    <t xml:space="preserve">Frequency of reporting </t>
  </si>
  <si>
    <t xml:space="preserve">Key </t>
  </si>
  <si>
    <t>Measure progressing above or in line with target set</t>
  </si>
  <si>
    <t>Measure progress has been satisfactory but is not fully reaching target set</t>
  </si>
  <si>
    <t>Measure has not progressed in accordance with target set</t>
  </si>
  <si>
    <t>Measure under development (e.g. awaiting data collection or target-setting)</t>
  </si>
  <si>
    <t>Measure not applicable for target (e.g. baseline year, or not appropriate to set a specific target)</t>
  </si>
  <si>
    <t>Measure information not yet available (e.g. due to infrequency or timing of information/data)</t>
  </si>
  <si>
    <t>DOT</t>
  </si>
  <si>
    <t>Ý</t>
  </si>
  <si>
    <t>Þ</t>
  </si>
  <si>
    <t>Ü</t>
  </si>
  <si>
    <t xml:space="preserve">Numbers are stable </t>
  </si>
  <si>
    <t xml:space="preserve">Overall status </t>
  </si>
  <si>
    <t>Overall status (relevant to target)</t>
  </si>
  <si>
    <t xml:space="preserve">Corporate Priority 2 – Every adult secure, responsible and empowered </t>
  </si>
  <si>
    <t xml:space="preserve">B. Individuals  and carers are supported to be safe, independent and resilient within a personalised model of care and support </t>
  </si>
  <si>
    <t>2.B1</t>
  </si>
  <si>
    <t>2.B5</t>
  </si>
  <si>
    <t>Proportion of new clients who receive short term (enablement) service in year with an outcome of no further requests made for support</t>
  </si>
  <si>
    <t>2.B6</t>
  </si>
  <si>
    <t>2.B7</t>
  </si>
  <si>
    <t xml:space="preserve">Number of carers assessments </t>
  </si>
  <si>
    <t>2.B8</t>
  </si>
  <si>
    <t>Monthly</t>
  </si>
  <si>
    <t>Termly</t>
  </si>
  <si>
    <t>Annual</t>
  </si>
  <si>
    <t>low</t>
  </si>
  <si>
    <t>high</t>
  </si>
  <si>
    <t>@</t>
  </si>
  <si>
    <t>a</t>
  </si>
  <si>
    <t>r</t>
  </si>
  <si>
    <t>=</t>
  </si>
  <si>
    <t>% children and young people who attend a good or better schools</t>
  </si>
  <si>
    <t xml:space="preserve">High </t>
  </si>
  <si>
    <t>82.4%
(summer term 15)</t>
  </si>
  <si>
    <t>c</t>
  </si>
  <si>
    <t>g</t>
  </si>
  <si>
    <t>1.A5</t>
  </si>
  <si>
    <t xml:space="preserve">Low </t>
  </si>
  <si>
    <t xml:space="preserve">As above </t>
  </si>
  <si>
    <t>No national target. Local ambition to be within LA Comparators Top Quartile</t>
  </si>
  <si>
    <t xml:space="preserve">Target </t>
  </si>
  <si>
    <t xml:space="preserve">Quarterly </t>
  </si>
  <si>
    <t xml:space="preserve">Annual </t>
  </si>
  <si>
    <t xml:space="preserve">Corporate Priority 3 – A strong community in a clean safe environment </t>
  </si>
  <si>
    <t>3.A2</t>
  </si>
  <si>
    <t>3.A3</t>
  </si>
  <si>
    <t>3.A4</t>
  </si>
  <si>
    <t>3.B5</t>
  </si>
  <si>
    <t xml:space="preserve">Corporate Priority 4 – Extending opportunity. Prosperity and planning for the future </t>
  </si>
  <si>
    <t>4.A1</t>
  </si>
  <si>
    <t>4.A2</t>
  </si>
  <si>
    <t>4.A3</t>
  </si>
  <si>
    <t>4.A4</t>
  </si>
  <si>
    <t>4.B1</t>
  </si>
  <si>
    <t>4.B2</t>
  </si>
  <si>
    <t xml:space="preserve">Corporate Priority 5 – A modern, efficient Council </t>
  </si>
  <si>
    <t>5.A1</t>
  </si>
  <si>
    <t>5.A2</t>
  </si>
  <si>
    <t>% Council Tax collected in the current financial year</t>
  </si>
  <si>
    <t>% non-domestic (business) rates collected in the current financial year</t>
  </si>
  <si>
    <t>97% (Top Quartile Met Authorities)</t>
  </si>
  <si>
    <t>98% (Top Quartile Metropolitan Authorities)</t>
  </si>
  <si>
    <t xml:space="preserve">Monthly </t>
  </si>
  <si>
    <t>5.B1</t>
  </si>
  <si>
    <t xml:space="preserve">D. Effective members, workforce and organisational culture </t>
  </si>
  <si>
    <t>5.D1</t>
  </si>
  <si>
    <t>5.D2</t>
  </si>
  <si>
    <t>5.D3</t>
  </si>
  <si>
    <t>5.D4</t>
  </si>
  <si>
    <t>% members receive a personal development interview leading to a  structured learning and development plan</t>
  </si>
  <si>
    <t>Low</t>
  </si>
  <si>
    <t>High</t>
  </si>
  <si>
    <t xml:space="preserve">Not available - not previously been required </t>
  </si>
  <si>
    <t>Increase the number of people aged 19+ supported through a learning programme</t>
  </si>
  <si>
    <t>Not yet available 
(Academic Year)</t>
  </si>
  <si>
    <t>£6.8m</t>
  </si>
  <si>
    <t xml:space="preserve">6 monthly </t>
  </si>
  <si>
    <t xml:space="preserve">79% June 2015 82% December 2015 satisfied or fairly satisfied </t>
  </si>
  <si>
    <t xml:space="preserve">The LGA polling on resident satisfaction is conducted on a 6 monthly basis and was requested by the Commissioners.  </t>
  </si>
  <si>
    <t xml:space="preserve">69% June 2015 61% December 2015 very or fairly satisfied </t>
  </si>
  <si>
    <t xml:space="preserve">High - very or fairly satisfied </t>
  </si>
  <si>
    <t>5.C2</t>
  </si>
  <si>
    <t xml:space="preserve">Number of compliments received </t>
  </si>
  <si>
    <t>5.C3</t>
  </si>
  <si>
    <t>5.C4</t>
  </si>
  <si>
    <t>Lead Accountability (Strategic Director)</t>
  </si>
  <si>
    <t xml:space="preserve">Ian Thomas, Strategic Director Children and Young People's Services </t>
  </si>
  <si>
    <t xml:space="preserve">Terri Roche, Director Public Health </t>
  </si>
  <si>
    <t xml:space="preserve">Lead officer </t>
  </si>
  <si>
    <t xml:space="preserve">Damien Wilson, Strategic Director Regeneration and Environment </t>
  </si>
  <si>
    <t>Lead officer</t>
  </si>
  <si>
    <t xml:space="preserve">Jo Abbott - Public Health </t>
  </si>
  <si>
    <t xml:space="preserve">Mel Meggs - CYPS
</t>
  </si>
  <si>
    <t>David McWilliams - CYPS</t>
  </si>
  <si>
    <t xml:space="preserve">Karen Borthwick - CYPS
</t>
  </si>
  <si>
    <t xml:space="preserve">David McWilliams - CYPS
</t>
  </si>
  <si>
    <t>Jo Abbott - Public Health</t>
  </si>
  <si>
    <t xml:space="preserve">Karen Hanson - Regeneration and Environment </t>
  </si>
  <si>
    <t xml:space="preserve">Paul Woodcock - Regeneration and Environment </t>
  </si>
  <si>
    <t xml:space="preserve">Judith Badger, Strategic Director Finance and Customer Services </t>
  </si>
  <si>
    <t>Shokat Lal, Assistant Chief Executive</t>
  </si>
  <si>
    <t xml:space="preserve">A. Children, young people and families are protected and safeguarded from all forms of abuse, violence and neglect </t>
  </si>
  <si>
    <t>B. Children and Young people are supported to reach their potential</t>
  </si>
  <si>
    <t xml:space="preserve">Outcome </t>
  </si>
  <si>
    <t xml:space="preserve">C. Children, young people and families are enabled to live healthier lives </t>
  </si>
  <si>
    <t xml:space="preserve">A. Communities are strong and help people to feel safe </t>
  </si>
  <si>
    <t xml:space="preserve">A. Businesses supported to grow and employment opportunities expanded  across the borough </t>
  </si>
  <si>
    <t>B. People live in high quality accommodation which meets their need, whether in the social rented, private rented or home ownership sector</t>
  </si>
  <si>
    <t xml:space="preserve">A. Maximised use of assets and resources and services demonstrate value for money   </t>
  </si>
  <si>
    <t xml:space="preserve">C. Staff listen and are responsive to customers to understand and relate to their needs </t>
  </si>
  <si>
    <t>10.43 Days  (excluding schools)</t>
  </si>
  <si>
    <t xml:space="preserve">1.A6 </t>
  </si>
  <si>
    <t xml:space="preserve">Number of CSE referrals </t>
  </si>
  <si>
    <t xml:space="preserve">1.A7 </t>
  </si>
  <si>
    <t>1.A8</t>
  </si>
  <si>
    <t>Successful completion of drug treatment – a) opiate users (aged 18-75)</t>
  </si>
  <si>
    <t>Successful completion of drug treatment –b) non-opiate users (aged 18-75)</t>
  </si>
  <si>
    <t>2.B2</t>
  </si>
  <si>
    <t>2.B3</t>
  </si>
  <si>
    <t xml:space="preserve">C. Adults supported to access learning improving their chances of securing or retaining employment </t>
  </si>
  <si>
    <t xml:space="preserve">Number of pre-scrutiny recommendations adopted </t>
  </si>
  <si>
    <t>3.A7</t>
  </si>
  <si>
    <t xml:space="preserve">10% reduction </t>
  </si>
  <si>
    <t>4.A5</t>
  </si>
  <si>
    <t xml:space="preserve">4.A6 </t>
  </si>
  <si>
    <t xml:space="preserve">No target - not applicable </t>
  </si>
  <si>
    <t>a) Total number of complaints received by the Council</t>
  </si>
  <si>
    <t>b) % of complaints closed and within timescale (cumulative)</t>
  </si>
  <si>
    <t xml:space="preserve">Not applicable </t>
  </si>
  <si>
    <t>3.A5 a)</t>
  </si>
  <si>
    <t>3.A5 b)</t>
  </si>
  <si>
    <t>3.A6</t>
  </si>
  <si>
    <t xml:space="preserve">Aggregate Pedestrian footfall in the Town Centre </t>
  </si>
  <si>
    <t>Percentage of the principal road network in need of significant repair</t>
  </si>
  <si>
    <t>Baseline Year</t>
  </si>
  <si>
    <t xml:space="preserve">Tom Bell - Adult Social Care and Housing </t>
  </si>
  <si>
    <t xml:space="preserve">% of transactions a) online </t>
  </si>
  <si>
    <t>&gt;36%</t>
  </si>
  <si>
    <t xml:space="preserve">James McLaughlin, Assistant Chief Executive's Directorate </t>
  </si>
  <si>
    <r>
      <t>Days lost per FTE</t>
    </r>
    <r>
      <rPr>
        <b/>
        <sz val="10"/>
        <color rgb="FFFF0000"/>
        <rFont val="Arial"/>
        <family val="2"/>
      </rPr>
      <t xml:space="preserve"> (Priority measure)</t>
    </r>
  </si>
  <si>
    <r>
      <t>Reduction in Agency cost</t>
    </r>
    <r>
      <rPr>
        <b/>
        <sz val="10"/>
        <color rgb="FFFF0000"/>
        <rFont val="Arial"/>
        <family val="2"/>
      </rPr>
      <t xml:space="preserve"> (Priority measure)</t>
    </r>
  </si>
  <si>
    <t>1.B3</t>
  </si>
  <si>
    <r>
      <t xml:space="preserve">Smoking status at time of delivery (women smoking during pregnancy) </t>
    </r>
    <r>
      <rPr>
        <b/>
        <sz val="10"/>
        <color rgb="FFFF0000"/>
        <rFont val="Arial"/>
        <family val="2"/>
      </rPr>
      <t>(Priority measure)</t>
    </r>
  </si>
  <si>
    <t>4.C1</t>
  </si>
  <si>
    <t>4.C2</t>
  </si>
  <si>
    <r>
      <rPr>
        <b/>
        <sz val="10"/>
        <rFont val="Arial"/>
        <family val="2"/>
      </rPr>
      <t xml:space="preserve">% of licence holders that demonstrate adherence to the requirements of the Council’s Hackney Carriage and Private Hire Policy </t>
    </r>
    <r>
      <rPr>
        <b/>
        <sz val="10"/>
        <color rgb="FFFF0000"/>
        <rFont val="Arial"/>
        <family val="2"/>
      </rPr>
      <t>(Priority measure)</t>
    </r>
    <r>
      <rPr>
        <b/>
        <sz val="10"/>
        <rFont val="Arial"/>
        <family val="2"/>
      </rPr>
      <t xml:space="preserve">
</t>
    </r>
    <r>
      <rPr>
        <sz val="10"/>
        <rFont val="Arial"/>
        <family val="2"/>
      </rPr>
      <t xml:space="preserve">
</t>
    </r>
  </si>
  <si>
    <t>a) How satisfied or dissatisfied are you with your local area as a place to live</t>
  </si>
  <si>
    <t>b) Overall, all things considered, how satisfied or dissatisfied are you with Rotherham Borough as a place to live</t>
  </si>
  <si>
    <t>&gt;79%</t>
  </si>
  <si>
    <t>&gt;69%</t>
  </si>
  <si>
    <t xml:space="preserve">Not available - baseline year </t>
  </si>
  <si>
    <r>
      <t>Number of jobs in the Borough</t>
    </r>
    <r>
      <rPr>
        <b/>
        <sz val="10"/>
        <color rgb="FFFF0000"/>
        <rFont val="Arial"/>
        <family val="2"/>
      </rPr>
      <t xml:space="preserve"> (Priority measure)</t>
    </r>
  </si>
  <si>
    <t>1% gap</t>
  </si>
  <si>
    <r>
      <t>Number of new homes delivered during the year</t>
    </r>
    <r>
      <rPr>
        <b/>
        <sz val="10"/>
        <color rgb="FFFF0000"/>
        <rFont val="Arial"/>
        <family val="2"/>
      </rPr>
      <t xml:space="preserve"> (Priority measure)</t>
    </r>
  </si>
  <si>
    <t xml:space="preserve">Not available as not previously required </t>
  </si>
  <si>
    <t>90% by April 2018</t>
  </si>
  <si>
    <t>Data notes (where measure has not progressed in accordance with the target set provide details of what is being done to improve performance)</t>
  </si>
  <si>
    <t>Data notes  (where measure has not progressed in accordance with the target set provide details of what is being done to improve performance)</t>
  </si>
  <si>
    <t>Summary</t>
  </si>
  <si>
    <t>Direction of Travel is not applicable</t>
  </si>
  <si>
    <t>Priority</t>
  </si>
  <si>
    <t>Action</t>
  </si>
  <si>
    <r>
      <rPr>
        <b/>
        <sz val="10"/>
        <rFont val="Arial"/>
        <family val="2"/>
      </rPr>
      <t>Early Help</t>
    </r>
    <r>
      <rPr>
        <sz val="10"/>
        <rFont val="Arial"/>
        <family val="2"/>
      </rPr>
      <t xml:space="preserve"> – Early  Help service to identify and support families at the right time to help prevent social service involvement</t>
    </r>
  </si>
  <si>
    <r>
      <rPr>
        <b/>
        <sz val="10"/>
        <rFont val="Arial"/>
        <family val="2"/>
      </rPr>
      <t>Children’s Social Care Improvement</t>
    </r>
    <r>
      <rPr>
        <sz val="10"/>
        <rFont val="Arial"/>
        <family val="2"/>
      </rPr>
      <t xml:space="preserve"> – Ensure that all Child Protection Plan work is managed robustly and that appropriate decisions and actions are agreed with partner agencies</t>
    </r>
  </si>
  <si>
    <t>Sustainable Education and Skills</t>
  </si>
  <si>
    <r>
      <rPr>
        <b/>
        <sz val="10"/>
        <rFont val="Arial"/>
        <family val="2"/>
      </rPr>
      <t xml:space="preserve">Sustainable Education and Skills </t>
    </r>
    <r>
      <rPr>
        <sz val="10"/>
        <rFont val="Arial"/>
        <family val="2"/>
      </rPr>
      <t>– Reduce the number of school days lost to exclusion</t>
    </r>
  </si>
  <si>
    <r>
      <rPr>
        <b/>
        <sz val="10"/>
        <rFont val="Arial"/>
        <family val="2"/>
      </rPr>
      <t>Sustainable Education and Skills</t>
    </r>
    <r>
      <rPr>
        <sz val="10"/>
        <rFont val="Arial"/>
        <family val="2"/>
      </rPr>
      <t xml:space="preserve"> – Enable hard to reach young people to achieve their full potential through education employment or training</t>
    </r>
  </si>
  <si>
    <r>
      <rPr>
        <b/>
        <sz val="10"/>
        <rFont val="Arial"/>
        <family val="2"/>
      </rPr>
      <t>Special Educational Needs and Disabilities (SEND)</t>
    </r>
    <r>
      <rPr>
        <sz val="10"/>
        <rFont val="Arial"/>
        <family val="2"/>
      </rPr>
      <t xml:space="preserve"> – Improve personal outcomes for our young people with SEND to enable them to make choices that lead to successful adult lives</t>
    </r>
  </si>
  <si>
    <r>
      <rPr>
        <b/>
        <sz val="10"/>
        <rFont val="Arial"/>
        <family val="2"/>
      </rPr>
      <t>Deliver services for the 0-19 year olds</t>
    </r>
    <r>
      <rPr>
        <sz val="10"/>
        <rFont val="Arial"/>
        <family val="2"/>
      </rPr>
      <t xml:space="preserve"> – to support children and families to achieve and maintain healthier lifestyles</t>
    </r>
  </si>
  <si>
    <t>Not applicable</t>
  </si>
  <si>
    <r>
      <t xml:space="preserve">Implement </t>
    </r>
    <r>
      <rPr>
        <b/>
        <sz val="10"/>
        <rFont val="Arial"/>
        <family val="2"/>
      </rPr>
      <t xml:space="preserve">Health
and Wellbeing
Strategy </t>
    </r>
    <r>
      <rPr>
        <sz val="10"/>
        <rFont val="Arial"/>
        <family val="2"/>
      </rPr>
      <t>to
improve the health
of people in the
borough</t>
    </r>
  </si>
  <si>
    <r>
      <t xml:space="preserve">Improved approach
to </t>
    </r>
    <r>
      <rPr>
        <b/>
        <sz val="10"/>
        <rFont val="Arial"/>
        <family val="2"/>
      </rPr>
      <t>personalised
services</t>
    </r>
    <r>
      <rPr>
        <sz val="10"/>
        <rFont val="Arial"/>
        <family val="2"/>
      </rPr>
      <t xml:space="preserve"> – always
putting users and
carers at the centre
of everything we do</t>
    </r>
  </si>
  <si>
    <r>
      <t xml:space="preserve">Modernise </t>
    </r>
    <r>
      <rPr>
        <b/>
        <sz val="10"/>
        <rFont val="Arial"/>
        <family val="2"/>
      </rPr>
      <t>Enablement Services</t>
    </r>
    <r>
      <rPr>
        <sz val="10"/>
        <rFont val="Arial"/>
        <family val="2"/>
      </rPr>
      <t xml:space="preserve"> to maximise independence, including:
• Intermediate care
• Enabling
• Prevention agenda
• Developing
community assets </t>
    </r>
  </si>
  <si>
    <r>
      <t xml:space="preserve">Ensure that the
</t>
    </r>
    <r>
      <rPr>
        <b/>
        <sz val="10"/>
        <rFont val="Arial"/>
        <family val="2"/>
      </rPr>
      <t>Safer Rotherham
Partnership</t>
    </r>
    <r>
      <rPr>
        <sz val="10"/>
        <rFont val="Arial"/>
        <family val="2"/>
      </rPr>
      <t xml:space="preserve"> is
robust and fit for
purpose.
Develop an
effective
Community
Safety Strategy
and Performance
Management
Framework</t>
    </r>
  </si>
  <si>
    <r>
      <t xml:space="preserve">Ensure an robust, effective and efficient </t>
    </r>
    <r>
      <rPr>
        <b/>
        <sz val="10"/>
        <rFont val="Arial"/>
        <family val="2"/>
      </rPr>
      <t>licensing service</t>
    </r>
  </si>
  <si>
    <r>
      <t xml:space="preserve">Rotherham
</t>
    </r>
    <r>
      <rPr>
        <b/>
        <sz val="10"/>
        <rFont val="Arial"/>
        <family val="2"/>
      </rPr>
      <t xml:space="preserve">residents are
satisfied </t>
    </r>
    <r>
      <rPr>
        <sz val="10"/>
        <rFont val="Arial"/>
        <family val="2"/>
      </rPr>
      <t>with their
local area and
borough as a place
to live</t>
    </r>
  </si>
  <si>
    <r>
      <t xml:space="preserve">Create a </t>
    </r>
    <r>
      <rPr>
        <b/>
        <sz val="10"/>
        <rFont val="Arial"/>
        <family val="2"/>
      </rPr>
      <t>rich and
diverse cultural
offer and thriving
Town Centre</t>
    </r>
  </si>
  <si>
    <r>
      <t>Ensure an efficient
and effective</t>
    </r>
    <r>
      <rPr>
        <b/>
        <sz val="10"/>
        <rFont val="Arial"/>
        <family val="2"/>
      </rPr>
      <t xml:space="preserve"> waste
and recycling</t>
    </r>
    <r>
      <rPr>
        <sz val="10"/>
        <rFont val="Arial"/>
        <family val="2"/>
      </rPr>
      <t xml:space="preserve">
service</t>
    </r>
  </si>
  <si>
    <r>
      <t xml:space="preserve">Deliver </t>
    </r>
    <r>
      <rPr>
        <b/>
        <sz val="10"/>
        <rFont val="Arial"/>
        <family val="2"/>
      </rPr>
      <t>economic
growth</t>
    </r>
    <r>
      <rPr>
        <sz val="10"/>
        <rFont val="Arial"/>
        <family val="2"/>
      </rPr>
      <t xml:space="preserve"> (via the
Economic Growth
Plan, Business
Growth Board
and Sheffield City
Region)</t>
    </r>
  </si>
  <si>
    <r>
      <t xml:space="preserve">Implement the
</t>
    </r>
    <r>
      <rPr>
        <b/>
        <sz val="10"/>
        <rFont val="Arial"/>
        <family val="2"/>
      </rPr>
      <t>Housing Strategy</t>
    </r>
    <r>
      <rPr>
        <sz val="10"/>
        <rFont val="Arial"/>
        <family val="2"/>
      </rPr>
      <t xml:space="preserve">
2016-2019 to
provide high quality
accommodation </t>
    </r>
  </si>
  <si>
    <r>
      <t xml:space="preserve">Private rented
housing – improving
standards through
</t>
    </r>
    <r>
      <rPr>
        <b/>
        <sz val="10"/>
        <rFont val="Arial"/>
        <family val="2"/>
      </rPr>
      <t>selective licensing</t>
    </r>
  </si>
  <si>
    <r>
      <rPr>
        <b/>
        <sz val="10"/>
        <rFont val="Arial"/>
        <family val="2"/>
      </rPr>
      <t>Maximising
the local
revenues</t>
    </r>
    <r>
      <rPr>
        <sz val="10"/>
        <rFont val="Arial"/>
        <family val="2"/>
      </rPr>
      <t xml:space="preserve">
available to
fund council
services</t>
    </r>
  </si>
  <si>
    <r>
      <t>The</t>
    </r>
    <r>
      <rPr>
        <b/>
        <sz val="10"/>
        <rFont val="Arial"/>
        <family val="2"/>
      </rPr>
      <t xml:space="preserve"> Scrutiny
function</t>
    </r>
    <r>
      <rPr>
        <sz val="10"/>
        <rFont val="Arial"/>
        <family val="2"/>
      </rPr>
      <t xml:space="preserve"> is effective;
engages members
and improve
outcomes for
Rotherham residents
and communities</t>
    </r>
  </si>
  <si>
    <r>
      <t xml:space="preserve">Treating </t>
    </r>
    <r>
      <rPr>
        <b/>
        <sz val="10"/>
        <rFont val="Arial"/>
        <family val="2"/>
      </rPr>
      <t>customer
complaints</t>
    </r>
    <r>
      <rPr>
        <sz val="10"/>
        <rFont val="Arial"/>
        <family val="2"/>
      </rPr>
      <t xml:space="preserve">
with respect and
dealing with them
in an efficient and
outcome-focussed
way </t>
    </r>
  </si>
  <si>
    <r>
      <rPr>
        <b/>
        <sz val="10"/>
        <rFont val="Arial"/>
        <family val="2"/>
      </rPr>
      <t>Resident
satisfaction</t>
    </r>
    <r>
      <rPr>
        <sz val="10"/>
        <rFont val="Arial"/>
        <family val="2"/>
      </rPr>
      <t xml:space="preserve"> -
Assessing overall
public opinion
on the way the
council is working
and responding to
customers</t>
    </r>
  </si>
  <si>
    <r>
      <t xml:space="preserve">Enable customers
to be active and
interact with the
Council in an
efficient way,
</t>
    </r>
    <r>
      <rPr>
        <b/>
        <sz val="10"/>
        <rFont val="Arial"/>
        <family val="2"/>
      </rPr>
      <t>accessing more
services online</t>
    </r>
  </si>
  <si>
    <r>
      <rPr>
        <b/>
        <sz val="10"/>
        <rFont val="Arial"/>
        <family val="2"/>
      </rPr>
      <t>Sickness is managed</t>
    </r>
    <r>
      <rPr>
        <sz val="10"/>
        <rFont val="Arial"/>
        <family val="2"/>
      </rPr>
      <t xml:space="preserve">
and staff wellbeing
supported</t>
    </r>
  </si>
  <si>
    <r>
      <t>Staff and managers have an opportunity to</t>
    </r>
    <r>
      <rPr>
        <b/>
        <sz val="10"/>
        <rFont val="Arial"/>
        <family val="2"/>
      </rPr>
      <t xml:space="preserve"> reflect on performance</t>
    </r>
    <r>
      <rPr>
        <sz val="10"/>
        <rFont val="Arial"/>
        <family val="2"/>
      </rPr>
      <t>, agree future objectives and are aware of how they contribute to the overall vision</t>
    </r>
  </si>
  <si>
    <r>
      <rPr>
        <b/>
        <sz val="10"/>
        <rFont val="Arial"/>
        <family val="2"/>
      </rPr>
      <t>Reduced use of
interims, temporary
and agency staff</t>
    </r>
    <r>
      <rPr>
        <sz val="10"/>
        <rFont val="Arial"/>
        <family val="2"/>
      </rPr>
      <t xml:space="preserve">
through effective and
efficient recruitment</t>
    </r>
  </si>
  <si>
    <r>
      <rPr>
        <b/>
        <sz val="10"/>
        <rFont val="Arial"/>
        <family val="2"/>
      </rPr>
      <t xml:space="preserve">Members are
able to fulfil their
roles </t>
    </r>
    <r>
      <rPr>
        <sz val="10"/>
        <rFont val="Arial"/>
        <family val="2"/>
      </rPr>
      <t>as effective
community leaders</t>
    </r>
  </si>
  <si>
    <t xml:space="preserve">low </t>
  </si>
  <si>
    <t xml:space="preserve">Numbers have improved
</t>
  </si>
  <si>
    <t>Numbers have got worse</t>
  </si>
  <si>
    <t xml:space="preserve">Action </t>
  </si>
  <si>
    <r>
      <t>% of unclassified roads in need of repair</t>
    </r>
    <r>
      <rPr>
        <b/>
        <sz val="10"/>
        <color rgb="FFFF0000"/>
        <rFont val="Arial"/>
        <family val="2"/>
      </rPr>
      <t xml:space="preserve"> (Priority Measure)</t>
    </r>
  </si>
  <si>
    <t>% of the non-principal road networks in need of repair</t>
  </si>
  <si>
    <t>Q2
Jul - Sep 2016</t>
  </si>
  <si>
    <t>10.71 days (excluding schools)</t>
  </si>
  <si>
    <t>£4,859 (+43%)</t>
  </si>
  <si>
    <t>Anne Marie Lubanski, Strategic Director Adult Social Care and Housing (Commenced 8th August 2016).</t>
  </si>
  <si>
    <r>
      <rPr>
        <b/>
        <sz val="10"/>
        <rFont val="Arial"/>
        <family val="2"/>
      </rPr>
      <t xml:space="preserve">Child Sexual Exploitation </t>
    </r>
    <r>
      <rPr>
        <sz val="10"/>
        <rFont val="Arial"/>
        <family val="2"/>
      </rPr>
      <t>- an increased awareness of CSE and an increase in the number of police prosecutions as a result of joint working</t>
    </r>
  </si>
  <si>
    <r>
      <t xml:space="preserve">% of privately rented properties compliant with Selective Licensing conditions within designated areas </t>
    </r>
    <r>
      <rPr>
        <b/>
        <sz val="11"/>
        <color rgb="FFFF0000"/>
        <rFont val="Calibri"/>
        <family val="2"/>
      </rPr>
      <t xml:space="preserve">(Priority Measure) </t>
    </r>
  </si>
  <si>
    <t xml:space="preserve">Appendix B </t>
  </si>
  <si>
    <t xml:space="preserve">Figures for each sub-indicator:
1) 100%
2) 97%
3) 96%
4) 56%
</t>
  </si>
  <si>
    <t>6.3%      (2015)</t>
  </si>
  <si>
    <t>42.9%      (2015)</t>
  </si>
  <si>
    <r>
      <rPr>
        <b/>
        <sz val="10"/>
        <rFont val="Calibri"/>
        <family val="2"/>
        <scheme val="minor"/>
      </rPr>
      <t>Contact:</t>
    </r>
    <r>
      <rPr>
        <sz val="10"/>
        <rFont val="Calibri"/>
        <family val="2"/>
        <scheme val="minor"/>
      </rPr>
      <t xml:space="preserve"> Simon Dennis </t>
    </r>
    <r>
      <rPr>
        <b/>
        <sz val="10"/>
        <rFont val="Calibri"/>
        <family val="2"/>
        <scheme val="minor"/>
      </rPr>
      <t>ext</t>
    </r>
    <r>
      <rPr>
        <sz val="10"/>
        <rFont val="Calibri"/>
        <family val="2"/>
        <scheme val="minor"/>
      </rPr>
      <t xml:space="preserve"> 221114 simon.dennis@rotherham.gov.uk</t>
    </r>
  </si>
  <si>
    <t>Q3
Oct - Dec 2016</t>
  </si>
  <si>
    <t>Luke Sayers - Finance and Customer Services</t>
  </si>
  <si>
    <t xml:space="preserve">Polly Hamilton - Regeneration and Environment </t>
  </si>
  <si>
    <t>Red Flags</t>
  </si>
  <si>
    <t>on target</t>
  </si>
  <si>
    <t>satisfactory</t>
  </si>
  <si>
    <t>off target</t>
  </si>
  <si>
    <t>data not available</t>
  </si>
  <si>
    <t>not applicable</t>
  </si>
  <si>
    <t>Worsening</t>
  </si>
  <si>
    <t>Stable</t>
  </si>
  <si>
    <t>Improving</t>
  </si>
  <si>
    <t xml:space="preserve"> </t>
  </si>
  <si>
    <t xml:space="preserve">On track </t>
  </si>
  <si>
    <t xml:space="preserve">Satisfactory progress </t>
  </si>
  <si>
    <t xml:space="preserve">Off track </t>
  </si>
  <si>
    <t>Measure not applicable for target</t>
  </si>
  <si>
    <t>Data not yet available (mostly annual data)</t>
  </si>
  <si>
    <t>Priority 1</t>
  </si>
  <si>
    <t>Priority 2</t>
  </si>
  <si>
    <t>Priority 3</t>
  </si>
  <si>
    <t>Priority 4</t>
  </si>
  <si>
    <t xml:space="preserve">Priority 5 </t>
  </si>
  <si>
    <t xml:space="preserve">Stable </t>
  </si>
  <si>
    <t>DoT either not relevant or not available</t>
  </si>
  <si>
    <t>Priority 5</t>
  </si>
  <si>
    <t>Q1</t>
  </si>
  <si>
    <t>Q2</t>
  </si>
  <si>
    <t>Indicators off track in Q1 and still off track</t>
  </si>
  <si>
    <t>Indicators with worsening DoT for 2 or more quarters</t>
  </si>
  <si>
    <t>Figures for each sub-indicator:                                          1) 100%                        2) 98%                        3) 98%                                         4) 62%</t>
  </si>
  <si>
    <t>5,492,033 (17,031,477 - Cumulative)</t>
  </si>
  <si>
    <t>52.11                               (57.17 -Year to Date)</t>
  </si>
  <si>
    <t>38.21                (45.75 - YTD)</t>
  </si>
  <si>
    <t>Performance (cumulative) up to 30.9.16 = 50.41%
Forecasted performance up to 31.3.17 = 45.17%</t>
  </si>
  <si>
    <t>Performance (cumulative) up to 31.12.16 = 47.28%
Forecasted performance up to 31.3.17 = 45.1%</t>
  </si>
  <si>
    <t>Q3</t>
  </si>
  <si>
    <t>164
(Oct-Nov only)</t>
  </si>
  <si>
    <t>MANUAL ADJUSTMENT NEEDED</t>
  </si>
  <si>
    <t>10.70 days (excluding schools)</t>
  </si>
  <si>
    <t>£7,335 (+43%)</t>
  </si>
  <si>
    <t>Q1
Apr - Jun 2016</t>
  </si>
  <si>
    <t xml:space="preserve">80% June 2016 satisfied or fairly satisfied </t>
  </si>
  <si>
    <t xml:space="preserve">62% June 2016 satisfied or fairly satisfied </t>
  </si>
  <si>
    <t xml:space="preserve">81% December 2016 satisfied or fairly satisfied </t>
  </si>
  <si>
    <t xml:space="preserve">66% December 2016 very or fairly satisfied </t>
  </si>
  <si>
    <t xml:space="preserve">Not available  </t>
  </si>
  <si>
    <t>11.10 days (excluding schools)</t>
  </si>
  <si>
    <t>Estimated Performance up to 30.6.16 = 50.34%
Forecasted performance up to 31.3.17 = 44.99%</t>
  </si>
  <si>
    <t>Performance by Priority Area</t>
  </si>
  <si>
    <t>Direction of Travel by Priority Area</t>
  </si>
  <si>
    <t>Priority Areas</t>
  </si>
  <si>
    <t>Robert Cutts and Stuart Purcell</t>
  </si>
  <si>
    <t>Reduction in the number of exclusions from school which are 
i) Fixed term (Secondary school)</t>
  </si>
  <si>
    <t>Reduction in the number of exclusions from school which are 
ii) Fixed term (Primary school)</t>
  </si>
  <si>
    <t>Every child making the best start in life</t>
  </si>
  <si>
    <t>Every adult secure, responsible and empowered</t>
  </si>
  <si>
    <t>A modern, efficient Council</t>
  </si>
  <si>
    <t>A strong community</t>
  </si>
  <si>
    <t>Extending opportunity and prosperity</t>
  </si>
  <si>
    <t>Q4
Jan - Mar 2017</t>
  </si>
  <si>
    <t>10.97 days (excluding schools)</t>
  </si>
  <si>
    <t>£10,211 (+50%)</t>
  </si>
  <si>
    <t xml:space="preserve">Graham Saxton - Finance and Customer Services </t>
  </si>
  <si>
    <t>Figures for each sub-indicator:
1) 100%
2) 99%
3) 99.5%
4) 75%</t>
  </si>
  <si>
    <t>4,808,955
(21,851,449 - Cumulative)</t>
  </si>
  <si>
    <t>117</t>
  </si>
  <si>
    <t>44
735 (Cumulative figure for year)</t>
  </si>
  <si>
    <t>29.82                (46.92 - YTD)</t>
  </si>
  <si>
    <t>The target is based on the national average condition and the Council aspires to be good or better.</t>
  </si>
  <si>
    <t>The target is based on the national average condition and the Council aspires to be good or better.  The national average has improved from 7% to 6%</t>
  </si>
  <si>
    <t>Q2 was first reporting</t>
  </si>
  <si>
    <t>&gt;100,000</t>
  </si>
  <si>
    <t>All pre-decision scrutiny recommendations have been fully accepted by Cabinet and adopted as formal resolutions when decisions have been made. It should also be noted that where recommendations have been made to Commissioners, these have also been fully accepted and incorporated within decisions that they have made for those functions which they are responsible.  </t>
  </si>
  <si>
    <t>Q4</t>
  </si>
  <si>
    <t>466 (year end total)</t>
  </si>
  <si>
    <t>81.9% (year end)</t>
  </si>
  <si>
    <t xml:space="preserve">Leona Marshall, Assistant Chief Executive's office </t>
  </si>
  <si>
    <t>6 monthly measure only. Data for Q2 was incorreclty calculated and overstated the number of online transactrons. The target has also been overstated and therefore the indicator has been reset to be a basline year.</t>
  </si>
  <si>
    <t>Dashboard at 30 June 2017</t>
  </si>
  <si>
    <t xml:space="preserve">Quarter 1 Performance Scorecard (data for June 2017) </t>
  </si>
  <si>
    <r>
      <t>Created by:</t>
    </r>
    <r>
      <rPr>
        <sz val="10"/>
        <rFont val="Calibri"/>
        <family val="2"/>
        <scheme val="minor"/>
      </rPr>
      <t xml:space="preserve"> Simon Dennis, Jackie Mould, Sue Wilson, Deborah Johnson, Scott Clayon, Julian Hurley, Jonathan Priestly, Marcus Williamson, Ian Henderson,</t>
    </r>
  </si>
  <si>
    <t>Q1
Apr - June 2017</t>
  </si>
  <si>
    <t>Year end 2016/17</t>
  </si>
  <si>
    <r>
      <t xml:space="preserve">Reduction in the number of Looked After Children </t>
    </r>
    <r>
      <rPr>
        <b/>
        <sz val="10"/>
        <color rgb="FFFF0000"/>
        <rFont val="Arial"/>
        <family val="2"/>
      </rPr>
      <t xml:space="preserve">(Priority Measure) </t>
    </r>
    <r>
      <rPr>
        <sz val="10"/>
        <rFont val="Arial"/>
        <family val="2"/>
      </rPr>
      <t>(rate per 10k population under 18)</t>
    </r>
  </si>
  <si>
    <r>
      <t xml:space="preserve">Reduction in Children in Need rate (rate per 10K population under 18) </t>
    </r>
    <r>
      <rPr>
        <b/>
        <sz val="10"/>
        <color rgb="FFFF0000"/>
        <rFont val="Arial"/>
        <family val="2"/>
      </rPr>
      <t>(Priority measure)</t>
    </r>
  </si>
  <si>
    <t>Increase the number of families engaging with the Families for
Change programme as a percentage of the troubled families target</t>
  </si>
  <si>
    <t>% children who are subject to repeat child protection plans (within 24 months)</t>
  </si>
  <si>
    <r>
      <rPr>
        <b/>
        <sz val="10"/>
        <rFont val="Arial"/>
        <family val="2"/>
      </rPr>
      <t>Placements</t>
    </r>
    <r>
      <rPr>
        <sz val="10"/>
        <rFont val="Arial"/>
        <family val="2"/>
      </rPr>
      <t xml:space="preserve"> - Improve Quality of Care for looked after children</t>
    </r>
  </si>
  <si>
    <t>1.B1  (a)</t>
  </si>
  <si>
    <t>1.B1 (b)</t>
  </si>
  <si>
    <t>% of early years settings which are good or better</t>
  </si>
  <si>
    <t xml:space="preserve">2,500 Academic Yr
</t>
  </si>
  <si>
    <t>280 Academic Yr</t>
  </si>
  <si>
    <t>1.B2 (a)</t>
  </si>
  <si>
    <t>1.B2 (b)</t>
  </si>
  <si>
    <t>Increase the number of Education Health and Care Plans completed in statutory timescales (based on NEW Plans issued cumulative from September 2014)</t>
  </si>
  <si>
    <t>Increase the number of Statements transferred to Education Health and Care Plans (based on Conversions cumulative from September 2014)</t>
  </si>
  <si>
    <t>100% by April 2018</t>
  </si>
  <si>
    <t>Q1
Apr - Jun 2017</t>
  </si>
  <si>
    <t>A. Adults are enabled to live healthier lives</t>
  </si>
  <si>
    <t>Terri Roche, Director of Public Health</t>
  </si>
  <si>
    <t>2.A1 (a)</t>
  </si>
  <si>
    <t>2.A1 (b)</t>
  </si>
  <si>
    <t>We must ensure we make safeguarding personal</t>
  </si>
  <si>
    <t>Proportion of Safeguarding Adults at risk who had engaged in determining their outcomes and of those who responded, the proportion who indicated that they felt their outcomes were met.</t>
  </si>
  <si>
    <t>We must ensure that information, advice and guidance is readily available (e.g. b increasing self assessment) and there are a wide range of community assets which are accessible</t>
  </si>
  <si>
    <t>Number of people who are provided with information and advice at first point of contact (to prevent service need).</t>
  </si>
  <si>
    <t>2.B4</t>
  </si>
  <si>
    <t xml:space="preserve">Proportion of Adults receiving long term community support who received a direct payment (excludes managed accounts) </t>
  </si>
  <si>
    <r>
      <t>We must commission service effectively working in partnership and co-producing with users and carers. W</t>
    </r>
    <r>
      <rPr>
        <b/>
        <sz val="10"/>
        <rFont val="Arial"/>
        <family val="2"/>
      </rPr>
      <t>e must use our resrouces effecitvely.</t>
    </r>
  </si>
  <si>
    <t>2.B9</t>
  </si>
  <si>
    <r>
      <t xml:space="preserve">All age numbers of New permanent admissions to residential nursing care for adults </t>
    </r>
    <r>
      <rPr>
        <b/>
        <sz val="10"/>
        <color rgb="FFFF0000"/>
        <rFont val="Arial"/>
        <family val="2"/>
      </rPr>
      <t>(Priority Measure)</t>
    </r>
  </si>
  <si>
    <r>
      <t xml:space="preserve">All age total number of people supported in residential/nursing care for adults </t>
    </r>
    <r>
      <rPr>
        <b/>
        <sz val="10"/>
        <color rgb="FFFF0000"/>
        <rFont val="Arial"/>
        <family val="2"/>
      </rPr>
      <t>(Priority measure)</t>
    </r>
  </si>
  <si>
    <t>Pulbic perception of ASB (via the "Your Voice Counts" quarterly survey)</t>
  </si>
  <si>
    <t>3.A1(a)</t>
  </si>
  <si>
    <t>3.A1(b)</t>
  </si>
  <si>
    <t>An increase in the % of positive outcomes over the year, for reported Hate Crime cases</t>
  </si>
  <si>
    <t>People at risk of domestic abuse, who are given  succesful support to:  a) avoid or manage harm from others   b)   Maintaining accomodation       c) Securing Accomodation</t>
  </si>
  <si>
    <t>5% reduction on 2016-17</t>
  </si>
  <si>
    <t>10% increase</t>
  </si>
  <si>
    <t>100% of 1) eligible licence holders that have subscribed to the DBS online update service; 2) drivers that have completed the council's safeguarding awareness course; 3) vehicles that, where required to do so, have had a taxi camera installed 4) drivers that have obtained the BTEC / NVQ qualification.</t>
  </si>
  <si>
    <t>Customer satisfaction with culture, sport and tourism services</t>
  </si>
  <si>
    <t>3.A8</t>
  </si>
  <si>
    <t>&gt;22,000,000</t>
  </si>
  <si>
    <t>3.A9</t>
  </si>
  <si>
    <r>
      <rPr>
        <b/>
        <sz val="10"/>
        <rFont val="Arial"/>
        <family val="2"/>
      </rPr>
      <t xml:space="preserve">Number of visits to the Councils, Culture and Leisure facilities
a - Libraries
b - Clifton Park Museum, archives and other heritage sites
c - Civic Theatre
d - Country Parks (Rother Valley, Thyrbergh and Clifton Park)
e - Visitor Information Centre
f - Events
g - Engagement and Outreach Activities
h - Leisure Centres
i - Other activities delivered by Third Parties </t>
    </r>
    <r>
      <rPr>
        <b/>
        <sz val="10"/>
        <color rgb="FFFF0000"/>
        <rFont val="Arial"/>
        <family val="2"/>
      </rPr>
      <t>(Priority Measure)</t>
    </r>
  </si>
  <si>
    <t>3.B1 (a)</t>
  </si>
  <si>
    <t>3.B1 (b)</t>
  </si>
  <si>
    <t>3.B1 (c)</t>
  </si>
  <si>
    <t>3.B2(a)</t>
  </si>
  <si>
    <r>
      <t xml:space="preserve">Effective enforcement action taken where evidence is found a) Fly Tipping (fixed penalty notices and prosecutions) </t>
    </r>
    <r>
      <rPr>
        <b/>
        <sz val="10"/>
        <color rgb="FFFF0000"/>
        <rFont val="Arial"/>
        <family val="2"/>
      </rPr>
      <t>(Priority Measure)</t>
    </r>
  </si>
  <si>
    <t>37+  (50% increase in prosecutions)</t>
  </si>
  <si>
    <t>3.B2(b)</t>
  </si>
  <si>
    <r>
      <t xml:space="preserve">Effective enforcement action taken where evidence is found b) Other enviro-crime (fixed penalty notices and prosecutions) </t>
    </r>
    <r>
      <rPr>
        <b/>
        <sz val="10"/>
        <color rgb="FFFF0000"/>
        <rFont val="Arial"/>
        <family val="2"/>
      </rPr>
      <t>(Priority Measure)</t>
    </r>
  </si>
  <si>
    <t>Total number of customer contacts by service area and overall
total. Service areas measured are a) Street Cleansing, b) Grounds
Maintenance, c) Litter, d) Waste Management. Contacts measured
are:
i) Official complaints
ii) Compliments recevied
iii) Service Requests</t>
  </si>
  <si>
    <t>3.B3</t>
  </si>
  <si>
    <t>3.B4</t>
  </si>
  <si>
    <t>Reduce the number if repeat victims of ASB</t>
  </si>
  <si>
    <r>
      <t xml:space="preserve">Number of missed bins per 100,000 collections </t>
    </r>
    <r>
      <rPr>
        <b/>
        <sz val="10"/>
        <color rgb="FFFF0000"/>
        <rFont val="Arial"/>
        <family val="2"/>
      </rPr>
      <t>(Priority Measure)</t>
    </r>
  </si>
  <si>
    <r>
      <t xml:space="preserve">% of waste sent for reuse (recycling and composting) </t>
    </r>
    <r>
      <rPr>
        <b/>
        <sz val="10"/>
        <color rgb="FFFF0000"/>
        <rFont val="Arial"/>
        <family val="2"/>
      </rPr>
      <t>(Priority Measure)</t>
    </r>
  </si>
  <si>
    <t xml:space="preserve">Overall number of businesses in the Borough </t>
  </si>
  <si>
    <r>
      <t xml:space="preserve">Increase Number of Business Births / Start Ups per 10,000 Resident Population 16+ years old) </t>
    </r>
    <r>
      <rPr>
        <b/>
        <sz val="10"/>
        <color rgb="FFFF0000"/>
        <rFont val="Arial"/>
        <family val="2"/>
      </rPr>
      <t>(Priority Measure)</t>
    </r>
  </si>
  <si>
    <t>Number of new businesses started with help from the Council</t>
  </si>
  <si>
    <t>Survival rate of new businesses (3 years)</t>
  </si>
  <si>
    <t>Quaterly</t>
  </si>
  <si>
    <t xml:space="preserve">1,000 new jobs p.a. (10,000 over 10 years).  </t>
  </si>
  <si>
    <r>
      <t xml:space="preserve">Narrow the gap to the UK average on the rate of the working age population economically active in the borough </t>
    </r>
    <r>
      <rPr>
        <b/>
        <sz val="10"/>
        <color rgb="FFFF0000"/>
        <rFont val="Arial"/>
        <family val="2"/>
      </rPr>
      <t>(Priority Measure)</t>
    </r>
  </si>
  <si>
    <t>4.A7</t>
  </si>
  <si>
    <t>4.A8</t>
  </si>
  <si>
    <t>Number of Planning Applications determined within specified Period:
a) Major 13 weeks
b) Minor 8 weeks
c) Other 8 weeks</t>
  </si>
  <si>
    <t>All at 95%</t>
  </si>
  <si>
    <t>641 (10% more homes than 2016/17)</t>
  </si>
  <si>
    <t>% of stock that is non-decent</t>
  </si>
  <si>
    <t>4B3</t>
  </si>
  <si>
    <t>Improve participation, performance and outcomes of people aged 19+ accessing Council funded and RMBC delivered adult learning provision.</t>
  </si>
  <si>
    <t>Increase the number of learners progressing into further learning, employment and/or volunteering</t>
  </si>
  <si>
    <t xml:space="preserve">5.C1 </t>
  </si>
  <si>
    <t xml:space="preserve">Jackie Mould - Assistant Chief Executive's Directorate </t>
  </si>
  <si>
    <t>% of residents who feel that the Council keeps them informed</t>
  </si>
  <si>
    <t xml:space="preserve">Leona Marshall, Assistant Chief Executive's Directorate </t>
  </si>
  <si>
    <t xml:space="preserve">5.C5 </t>
  </si>
  <si>
    <r>
      <t xml:space="preserve">% PDR completion  </t>
    </r>
    <r>
      <rPr>
        <b/>
        <sz val="10"/>
        <color rgb="FFFF0000"/>
        <rFont val="Arial"/>
        <family val="2"/>
      </rPr>
      <t>(Priority Measure)</t>
    </r>
  </si>
  <si>
    <t xml:space="preserve">Sue Palfreyman, Assistant Chief Executive's Directorate </t>
  </si>
  <si>
    <t>10.97 Days  (excluding schools)</t>
  </si>
  <si>
    <t>£10.2m</t>
  </si>
  <si>
    <t>£2,263m</t>
  </si>
  <si>
    <t>5.D5</t>
  </si>
  <si>
    <r>
      <t xml:space="preserve">Reduction in the amount of CYPS agency social workers </t>
    </r>
    <r>
      <rPr>
        <b/>
        <sz val="10"/>
        <color rgb="FFFF0000"/>
        <rFont val="Arial"/>
        <family val="2"/>
      </rPr>
      <t>(Priority Measure)</t>
    </r>
  </si>
  <si>
    <t>Mel Meggs, CPYS</t>
  </si>
  <si>
    <t>B. Effective Governance Arrangements and decision making processes are in place</t>
  </si>
  <si>
    <r>
      <t xml:space="preserve">No. of Safeguarding investigations (Section 42 enquiries) completed per 100,000 population adults (over 18 years) </t>
    </r>
    <r>
      <rPr>
        <b/>
        <sz val="10"/>
        <color rgb="FFFF0000"/>
        <rFont val="Arial"/>
        <family val="2"/>
      </rPr>
      <t xml:space="preserve">(Priority measure) </t>
    </r>
  </si>
  <si>
    <t xml:space="preserve">TBC - Anne Marie Lubanski - Adult Social Care and Housing </t>
  </si>
  <si>
    <t>944 (Nov-Mar)</t>
  </si>
  <si>
    <t>587 (Oct-Nov only)</t>
  </si>
  <si>
    <t>TBC</t>
  </si>
  <si>
    <t>Quarter 1 survey data will not be available until August 2017.</t>
  </si>
  <si>
    <t>85 callers came under the repeat victim criteria</t>
  </si>
  <si>
    <t xml:space="preserve">ASB repeat victims are identified using the caller name and address to identify persons calling more than 3 times in the quarter. Although efforts have been taken to identify all repeats, recording practices may mean that entries are missed due to misspelling or callers withholding their name, for example.  </t>
  </si>
  <si>
    <t>13.95%  which equates to a -0.7% reduction on the same period last year.</t>
  </si>
  <si>
    <t>Although the increase in reported hate crimes over the last 12 months is seen as a positive, the Police and wider partnership have acknowledged that outcomes in respect of recorded case need to improve. This is being monitored through relevant Police and partnership forums.</t>
  </si>
  <si>
    <t>Data not yet available</t>
  </si>
  <si>
    <t>This indicator comprises of 4 main elements to achieve the overall target; (a) subscription to the DBS update service, (b) completion of safeguarding training (c) installation of a suitable taxi camera, and (d) attainment of BTEC / NVQ qualification. 
Compliance with the BTEC requirement is currently at 81% - this will be addressed during the second quarter of 2017/18 with appropriate enforcement action being taken against licence holders that have not been able to demonstrate compliance with the BTEC requirement.</t>
  </si>
  <si>
    <t>Kingdom issued 1,075 fixed penalty notices within the first 5 weeks of the trial contract up to 31st May.  This was due to a higher volume of staff in the initial weeks and an unaware public as to the risk of being fined for dropping litter.  In June this fell back to 579 and it is expected the rate will fall and become more steady as the contract matures.  It is likely the objective will be met if the contract continues to the end of the financial year.  In addition to the Regulation and Enforcement Services have continued to issuefixed penalty notices alongside Kingdom colleagues and although a minor part of their role, have issued 31 fixed penalty notices for litter and dog fouling in the first 3 months of the financial year.  Development work with Parking Services is due in August to support them to issuing fixed penalty notices for littering while performing their routine parking enforcmenet duties.</t>
  </si>
  <si>
    <t>Contacts regarding litter are not counted seperately, they are recorded as a street cleansing contact, therefore the figure given is for overall contacts regarding street cleansing matters.</t>
  </si>
  <si>
    <t>Collection also encompass additional seasonal collection of Garden Waste (April to October)</t>
  </si>
  <si>
    <t>45.3% (Cumulative)</t>
  </si>
  <si>
    <t xml:space="preserve">The figure supplied for Q1 has a small element of Estimation. Details of waste arising's form April and May have been received but we still are awaiting some waste tonnage data for June (From 3rd parties waste disposers and they need to calculate their data before supplying. Not  due until end of July). But figure is within 1% of actual. Figure is above target due to front loading collection of Garden waste tonnages April to September. </t>
  </si>
  <si>
    <t xml:space="preserve">The number of complaints received in Q1 has redcued. This is in line with Quarterly trends of numbers received but it is higher than Q1 16-17. </t>
  </si>
  <si>
    <t xml:space="preserve">Performance has redcued signicantly. Due to poor performance in R+E and CYPS. This has been fedback to management teams in both Directorates. </t>
  </si>
  <si>
    <t xml:space="preserve">Again a quarter on quarter increase in the number received. Better knowledge of staff and managers fo the reporting process has contributed. </t>
  </si>
  <si>
    <t>10.59 days (excluding schools)</t>
  </si>
  <si>
    <t>10.77 days (excluding schools)</t>
  </si>
  <si>
    <t>10.75 days (excluding schools)</t>
  </si>
  <si>
    <t xml:space="preserve">Changes to management processes and targeted interventions have seen a 3.5% reduction in sickness absence in the first quarter.   Further changes to policy and management processes to target specific issues are to be introduced during the year.  Sub group of Health, Safety &amp; Wellbeing Committee continues to focus on sickness management.   </t>
  </si>
  <si>
    <t>£1.789m(-21%)</t>
  </si>
  <si>
    <t>Not Available</t>
  </si>
  <si>
    <t>Figures shown are year to date expenditure, due to changes in IR35 (employment status test) regulations a number of orders were delayed at the start of the year impacting on individaul month reporting in first quarter.  DoT is based on projected annual expenditure against last years actual.   Annual projected agency expenditure for 2017/18 currently is 21% lower than agency cost in 2016/17</t>
  </si>
  <si>
    <t xml:space="preserve">Quarter 1 performance is around 6% lower than at the same period last year but is increasing week on week. Further targeted reminders will be sent out in July with final outturn expected to be similar to last year.   </t>
  </si>
  <si>
    <t>The current performance of 27.7% is the same as at the end of the first quarter last year. National performance figures have been released for 2016/17 which show Rotherham retaining its position as 4th highest performing Met (out of 36) with 97.3%. The Met Council average for 16/17 was 95.4%, but this figure can be influenced by the design of local council tax support schemes.</t>
  </si>
  <si>
    <t>The current performance of 29% is slightly higher than at the end of the first quarter last year when it was 28.4%. National performance figures have been released for 2016/17 which show Rotherham retaining its position as 7th highest performing Met (out of 36) with 98.3%. The Met Council average for 16/17 was 97.3%.</t>
  </si>
  <si>
    <t xml:space="preserve">There is no good or bad performance however the aim is to ensure performance is in line with the national average. </t>
  </si>
  <si>
    <t>100% 
(633 families)</t>
  </si>
  <si>
    <t>Annual target of 100% (633 families) is by March 2018. 
Performance is reported cumulatively and is therefore YTD.</t>
  </si>
  <si>
    <t>As this is a 'rolling year indicator' this considers referral data for the 12 months prior to 30th June 2017.</t>
  </si>
  <si>
    <t>There is no target for this measure as numbers can fluctuate significantly.</t>
  </si>
  <si>
    <t>43.5%
(188/432)</t>
  </si>
  <si>
    <t xml:space="preserve">43.2%
(211/488) </t>
  </si>
  <si>
    <t>45.9%
(230/501)</t>
  </si>
  <si>
    <t>Not Yet Available (Academic Year)</t>
  </si>
  <si>
    <t xml:space="preserve">The Rotherham average has declined by 3% from 31 August 2016. The latest comparison to the national average is 87% as at 31 December 2016. 
A primary and secondary school with large cohorts of pupils which equate to 5% of the LA cohort have been judged as ‘special measures’ from a previous good outcome.
A number of primary schools with a ‘Requires Improvement (RI)’ judgement have converted to academies. These schools have made significant improvements which should ensure that the next inspection judgement is  ‘Good’. Current performance appears to be low but it is greatly affected by the inspection process for convertor academies. </t>
  </si>
  <si>
    <t>2041
(2015/16)</t>
  </si>
  <si>
    <t>As schools are establishing a more robust graduated response to SEMH preventative work, they are making use of fixed term exclusions as part of that mechanism, using this opportunity to explore alternative approaches to children’s education
Year end related to academic year.</t>
  </si>
  <si>
    <t>407
(2015/16)</t>
  </si>
  <si>
    <t>Performance is cumulative from September 2014 to June 2017.</t>
  </si>
  <si>
    <t>19.1%
(191/998)</t>
  </si>
  <si>
    <t>46.5%
(464/998)</t>
  </si>
  <si>
    <t>27.2%
(271/998)</t>
  </si>
  <si>
    <t>34.6%
(345/998)</t>
  </si>
  <si>
    <t>37.7%
(376/998)</t>
  </si>
  <si>
    <t>52.6%
(525/998)</t>
  </si>
  <si>
    <t>48.7%
(486/998)</t>
  </si>
  <si>
    <t>50.6%
(505/998)</t>
  </si>
  <si>
    <t>n/a (due Sep17)</t>
  </si>
  <si>
    <t>Source ONS Annual Population Survey. Latest data for 4Q average to March 2017 = 73.5% against UK of 77.8%. Gap = 4.3%</t>
  </si>
  <si>
    <t>a) 100%
b) 100%
c) 100%</t>
  </si>
  <si>
    <t xml:space="preserve"> ACL is funded and delivered on an academic year (Sept-Aug) through a grant from the ESFA. 
Total enrolments at June 2017 = 1038  (69.2% against annual target)
Performance is reported cumulatively and is therefore YTD.</t>
  </si>
  <si>
    <t>Total progression at June 2017 = 233 (21.7%) – although follow-up of learners due to commence once all courses have completed at the end of July 2017.
Performance is reported cumulatively and is therefore YTD.</t>
  </si>
  <si>
    <t>2016 data n/a (due Sep17)</t>
  </si>
  <si>
    <t>% Change of those items scored this period (Q1)</t>
  </si>
  <si>
    <t>% Change of those items scored in Q4</t>
  </si>
  <si>
    <t xml:space="preserve">79% June 2017 satisfied or fairly satisfied </t>
  </si>
  <si>
    <t xml:space="preserve">The LGA polling on resident satisfaction is conducted on a 6 monthly basis and is now managed by the Council (but was originally requested by the Commissioners).  </t>
  </si>
  <si>
    <t>44% June 2015               49% December 2015</t>
  </si>
  <si>
    <t>43% June 2016               48% December 2016</t>
  </si>
  <si>
    <t>43% very or highly satisfied June 2015</t>
  </si>
  <si>
    <t>49% very or highly satisfied June 2017</t>
  </si>
  <si>
    <t>48% very or highly satisfied December 2016</t>
  </si>
  <si>
    <r>
      <t xml:space="preserve">This data comes from the ONS UK Business Counts (Inter Departmental Business Register) which is only updated </t>
    </r>
    <r>
      <rPr>
        <b/>
        <sz val="10"/>
        <rFont val="Arial"/>
        <family val="2"/>
      </rPr>
      <t>annually</t>
    </r>
    <r>
      <rPr>
        <sz val="10"/>
        <rFont val="Arial"/>
        <family val="2"/>
      </rPr>
      <t>. For Rotherham 6,810 in 2016.</t>
    </r>
  </si>
  <si>
    <t>The team have provided 3 hours of assistance to 5 businesses and 12 hours of assistance to 2 businesses in the last quarter</t>
  </si>
  <si>
    <t>NB,As at 32/03/17 the survival rate of busineses using RMBC Incubation services was 85%</t>
  </si>
  <si>
    <t>% vacant floor space in the Town Centre area</t>
  </si>
  <si>
    <t>Source the ONS Business Register and Employment Survey. Updates released annually in September.</t>
  </si>
  <si>
    <t>For 2017/18, reduce the gap from 4.3% to 4.0%. Achieve national averarge in next 5 years (0.8% reduction a year)</t>
  </si>
  <si>
    <t>The Government has the power to designate local planning authorities where their performance falls below an agreed level. Therefore there is a requirement to provide this statutory service at a level where efficient processing of planning applications can be maintained.
Local Government Associating Benchmarking data establishes that Rotherham is the lowest cost but highest performing authority within the city region (and 3rd lowest cost nationally for our per group).</t>
  </si>
  <si>
    <t>(Source of Data: Your Voice Counts Survey- Question,  'How much of a problem is ASB in your area')
Release of Quarter 1 survey data by the Police has been delayed and is expected during August. Work is taking place in the Police Performance Unit to speed up the process for the remainder of the period.</t>
  </si>
  <si>
    <t>a- Libraries &amp; CSC) 97.98%
b- Heritage Sites) 95.45%
c- Parks and Open Spaces) 84.50%
d- Sport &amp; Leiosure Facilities) 95%</t>
  </si>
  <si>
    <t>4875248 (a 13.5% decrease on Q1 16/17)</t>
  </si>
  <si>
    <t>&lt;22%</t>
  </si>
  <si>
    <t>To achieve a target of below 22% by March 2018, however the national average target is 17%.   The Council is investing £10m over three years - 2017 - 2020 to arrest the deterioration of this classification of highway and to bring the condition of Rotherham’s roads closer to the National Average.
Although an annual measure, returns are reported quarterly and show that the service is on course to meet their target.</t>
  </si>
  <si>
    <t>This is a measure of the number of offences which have been enforced through the use of a fixed penalty notice or have been sent for prosecution.  To date there have bee two hearings for fly tipping offences, one is awaitinga  court date and one fixed penalty notice has been issued for fly tipping in the first quarter of the year.  Following recruitment to essential posts within the fisrt quarter and further recruitment in July, there is the opportunity to develop staff and manage cases more effectively to drive up the numbers of cases and fixed penalty notices in the next three quarters of the financial year. The measures above should enable the service to meet the target.</t>
  </si>
  <si>
    <t>1075, (Apr/May)</t>
  </si>
  <si>
    <t>Official Complaints:  156</t>
  </si>
  <si>
    <t xml:space="preserve">Contacts: a) 243 b &amp; c) 385 d) N/a
i) Complaints 23,( 8 Street Cleansing &amp; Grounds Maintenance, 15 Waste Management)
ii) Compliments 22
III) Service Requests 328
 </t>
  </si>
  <si>
    <t>Performance continues to improve which suggests MSP (Making Safeguarding Personal) approach is embedded within the safeguarding process.</t>
  </si>
  <si>
    <t xml:space="preserve">Performance is based upon no of S42 enquiries completed per 100,000 population. Target is an annual target and  equates to 511 completed S42 enquiries in year. Q1 score = 138 completed s42 </t>
  </si>
  <si>
    <t>Q1 data excludes MH</t>
  </si>
  <si>
    <t>Baseline year -Q1 performance based upon in built liquidlogic data returns. Quality assurance of data to be completed and bespoke reporting developed.</t>
  </si>
  <si>
    <t>due Sep 17 (est 1.8)</t>
  </si>
  <si>
    <t>Data not currently available - awaiting publication of hospital episode staistics to confirm 16/17 score and allow for in year proxy reporting to take place.</t>
  </si>
  <si>
    <t>Data shows "as at" position at the end of each quarter. Q1 performance from  LAS 'out of box' reporting., quality assurance of data to be completed.</t>
  </si>
  <si>
    <t>Performance includes 26 people who have been in a short stay placement for longer than 28 days.</t>
  </si>
  <si>
    <t>Performance  relates to the number in residential/nursing care on the last day of each quarter.</t>
  </si>
  <si>
    <t>National ambition is 11% or less by the end of 2015.  2016/17 full year for Rotherham = 17.0% which achieved the local target for 2016/17 of 18.4%. However, this was skewed by a very low Q2 figure. The 2017/18 local stretched target is set at 17.0% due to this and the potential impact of future funding cuts. Note - The target is an annual target so applies at each quarter through 2017/18.</t>
  </si>
  <si>
    <t>Opiate exits remain a performance challenge for the current service providers.  Public Health have increased the performance management on this area (see Performance Report for details) The service is out to tender with clear expectations for improved recovery targets (exits) on the successful provider.  Overall status is based on the latest available quarter (Q4). Rotherham's  figure of 4.7% is outside the Top Quartile range of 7.8% - 10.1%. NOTE - Quarter shown as point of success i.e. 6 months after end of treament where person did not re-present.</t>
  </si>
  <si>
    <t xml:space="preserve">Performance on non-opiates has improved. Overall status is based on the latest available quarter (Q4). Rotherham's figure of 42.2% was within LA Comparators Top Quartile range of 41.9% - 57.1%. NOTE - Quarter shown as point of success i.e. 6 months after end of treatment where person did not re-present. </t>
  </si>
  <si>
    <t xml:space="preserve">A targeted agency reduction plan is in place and when permanent recruitment is made an agency leaver is identified as a result.  This is tracked and monitored on a monthly basis. </t>
  </si>
  <si>
    <r>
      <t>Reduce the number of disrupted placements (</t>
    </r>
    <r>
      <rPr>
        <b/>
        <sz val="10"/>
        <color rgb="FFFF0000"/>
        <rFont val="Arial"/>
        <family val="2"/>
      </rPr>
      <t xml:space="preserve">Priority Measure) </t>
    </r>
    <r>
      <rPr>
        <i/>
        <sz val="10"/>
        <rFont val="Arial"/>
        <family val="2"/>
      </rPr>
      <t>definition: % of LAC who have had 3 or more placements - rolling 12 months</t>
    </r>
  </si>
  <si>
    <t>The number of placement moves continues to be a priority for the service and is part of the implementation of the LAC sufficiency strategy</t>
  </si>
  <si>
    <t>Reduction in the proportion of LAC commissioned placements</t>
  </si>
  <si>
    <t>The implementation of the LAC sufficiency strategy should begin to have an impact on the number of commissioned placements but this is within a backdrop of an increase in the overall number of looked after children</t>
  </si>
  <si>
    <t xml:space="preserve">There is a fluctuation in the numbers of registered providers with provisions registering or deregistering which can affect the overall data and month on month changes.  </t>
  </si>
  <si>
    <t xml:space="preserve">4.2%
(Local target which is subject to change on a monthly basis) </t>
  </si>
  <si>
    <r>
      <t xml:space="preserve">The position at the end of June shows a NEET figure of 4.1% (against a local target of 4.2%) .
Latest comparison data available for June return show that Rotherham are in line with statistical neighbours and slightly below regional and national returns.
During June, the DfE released a notification informing of a change to the calculation of the Annual NEET and Not Known figures as below:
</t>
    </r>
    <r>
      <rPr>
        <i/>
        <sz val="10"/>
        <rFont val="Arial"/>
        <family val="2"/>
      </rPr>
      <t>'In a change from previous publications, the annual NEET and 'not known' figures will now be based on a revised three-month average of December January and February.  
These figures were previously based on an average of November, December and January.’</t>
    </r>
    <r>
      <rPr>
        <sz val="10"/>
        <rFont val="Arial"/>
        <family val="2"/>
      </rPr>
      <t xml:space="preserve">
</t>
    </r>
  </si>
  <si>
    <r>
      <t>The proportion of people (65+) still at home 91 days after discharge into rehabilitation (offered the service)</t>
    </r>
    <r>
      <rPr>
        <b/>
        <sz val="10"/>
        <color rgb="FFFF0000"/>
        <rFont val="Arial"/>
        <family val="2"/>
      </rPr>
      <t xml:space="preserve"> (Priority measure)</t>
    </r>
  </si>
  <si>
    <t>Council Plan 2017/18 Performance Report</t>
  </si>
  <si>
    <t>Council Plan 2017/18</t>
  </si>
  <si>
    <t>Status and date created: Draft 10 August 2017</t>
  </si>
  <si>
    <t xml:space="preserve">138 new homes have been completed in quarter 1, 63 fewer homes than for the same period in 16/17. Performance is currently off track to achieve year - end target of delivering 641 new homes in the borough. The DOT rating for this measure is based on comparable performance between quarters 1 this year ( 17/18 ) and quarter 1 last year (16/17). </t>
  </si>
  <si>
    <t>Reported a slight increase from Q4, however measure assesed against the equivalent quarter 16/17, therefore a 13.5% decrease..</t>
  </si>
  <si>
    <t>Please note, we do not currently hold 100% accurate / consistent floorspace measurements for all units within the town centre. This quarters figure also includes Tesco, however as this is now demolished the next quarter should show a considerable decrease in the % vacant.</t>
  </si>
  <si>
    <t>The LGA polling on resident satisfaction is conducted on a 6 monthly basis and was requested by the Commissioners.  However, this question was excluded from the most recent survey.</t>
  </si>
  <si>
    <t xml:space="preserve">55 out of 63 Members had a personal development plan interview with representatives of the Local Government Association during 20161/7. Arrangements will be made to achieve 100% via Group Leaders and Group Whips.  A higher target has been set for 2017/18.  </t>
  </si>
  <si>
    <t>46.7%
(243/520)</t>
  </si>
  <si>
    <t>46.4%
(233/502)</t>
  </si>
  <si>
    <t xml:space="preserve">
a) 99.5%
b) 100%
c)98%</t>
  </si>
  <si>
    <t>5% reduction in the number of official complaints received in Grounds Maintenance, Street Cleansing, (includes Litter) and Waste Management )</t>
  </si>
  <si>
    <t>This data comes from the  ONS UK Business Counts Register. Latest data  2016</t>
  </si>
  <si>
    <t xml:space="preserve">Performance at the end of quarter 1 is 0.51% which is 0.79% lower ( better ) than for quarter 1 in 16/17 . 
Performance is on track to achieve year end performance of 0.5%. 
</t>
  </si>
  <si>
    <t xml:space="preserve">Current compliance for properties registered under the Selective Licensing Scheme is 93% which is a cumulative figure. 1089 of the properties registered under the scheme have  been inspected and 223 inspections were completed in the first quarter ..  
</t>
  </si>
  <si>
    <t>a) 98%
b) 100%
c) 100%</t>
  </si>
  <si>
    <t xml:space="preserve">Data obtained from Outcomes report supplied by Commisioning Team/ Rotherham Rise. Client base of those offered support is 55 to avoid harm, 43 to maintain accomodation and 31 to secure accomodation. </t>
  </si>
  <si>
    <t xml:space="preserve">
Figures for each sub-indicator:
1) 100%
2) 100%
3) 100%
4) 81%</t>
  </si>
  <si>
    <r>
      <t>Reduction in the number of children subject to a CP plan (rate per 10K population under 18)</t>
    </r>
    <r>
      <rPr>
        <b/>
        <sz val="10"/>
        <color rgb="FFFF0000"/>
        <rFont val="Arial"/>
        <family val="2"/>
      </rPr>
      <t>(Priority measure)</t>
    </r>
  </si>
  <si>
    <t>Performance is reflective of numbers of people (not currently in recieipt of services) who are provided with information/advice at first point of contact without the need for formal assessment of need. The rate has slowed. 
Adult social care continues to face demand issues which reflect the national picture. The Council is progressing with its improvement after a diagnostic review of current practice across the social care pathway. The Council has responded proactively to a rising demand which had created a backlog of unallocated work, however this has been addressed by the use of interim staff and agency staff to respond to these current demands.</t>
  </si>
  <si>
    <t>Number of engagements with the Council's Culture and Leisure facilities which help adults and children learn , develop their skills or get a job.</t>
  </si>
  <si>
    <t xml:space="preserve"> a: 151,538
 b:  37,167
  c: 18,358     
  d: 293,573  
  e: 0            
  f:  9200
  g: 7,609
  h: 341,501 
  i: 1320 (est)
Total no. of visits = 820,266
 </t>
  </si>
  <si>
    <t>Data Notes:  This is a baseline year.  Growing engagement and participation in culture, sport and leisure is a key indicator of the success of the proposed Cultural Strategy and national research shows the wider impacts include improved health and wellbeing, educational attainment and employability.  A strong, imaginative and compelling cultural offer is essential to growing the visitor economy, improving place attractiveness  and increasing jobs and investment. (Lack of data for the Visitor Information Centre relates to a broken door counter).</t>
  </si>
  <si>
    <r>
      <t xml:space="preserve">A quality visitor experience is at the core of the service’s ability to grow engagement and participation, encourage customer loyalty and return visits and build lifetime engagement habits.  This supports services’ ability to generate income through trading and fundraising activities, essential to making activities financially sustainable.    Positive visitor experiences also build civic pride and contribute to changing perceptions of the borough. This is a baseline year and customer feedback systems are still being rolled out across services. 
Customer satisfaction with culture, sport and tourism services, (Assessessed as % of people who said their overall experience was satisfactory) 
</t>
    </r>
    <r>
      <rPr>
        <b/>
        <sz val="10"/>
        <rFont val="Arial"/>
        <family val="2"/>
      </rPr>
      <t xml:space="preserve">Nb- </t>
    </r>
    <r>
      <rPr>
        <sz val="10"/>
        <rFont val="Arial"/>
        <family val="2"/>
      </rPr>
      <t>Parks and Open Spaces is assessed via a 2 yearly survey at Clifton, Rother Valley and Thrybergh Country Parks. Rating shown is from the 2015/16 survey, Next survey is due summer 2017 with results available in Q3.</t>
    </r>
  </si>
  <si>
    <t>This is a baseline year.  This measure is intended to capture information about the scale of learning activities delivered through culture, leisure and green spaces which, according to national research, contribute to community capacity-building, resilience and employability</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</si>
</sst>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164" formatCode="General_)"/>
    <numFmt numFmtId="165" formatCode="0.0"/>
    <numFmt numFmtId="166" formatCode="0.0%"/>
  </numFmts>
  <fonts count="111" x14ac:knownFonts="1">
    <font>
      <sz val="12"/>
      <name val="Arial"/>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8"/>
      <color indexed="12"/>
      <name val="Arial"/>
      <family val="2"/>
    </font>
    <font>
      <sz val="11"/>
      <color indexed="52"/>
      <name val="Calibri"/>
      <family val="2"/>
    </font>
    <font>
      <sz val="11"/>
      <color indexed="60"/>
      <name val="Calibri"/>
      <family val="2"/>
    </font>
    <font>
      <b/>
      <sz val="11"/>
      <color indexed="63"/>
      <name val="Calibri"/>
      <family val="2"/>
    </font>
    <font>
      <i/>
      <sz val="8"/>
      <name val="Tms Rmn"/>
    </font>
    <font>
      <b/>
      <sz val="18"/>
      <color indexed="56"/>
      <name val="Cambria"/>
      <family val="2"/>
    </font>
    <font>
      <b/>
      <sz val="11"/>
      <color indexed="8"/>
      <name val="Calibri"/>
      <family val="2"/>
    </font>
    <font>
      <b/>
      <sz val="10"/>
      <name val="Arial"/>
      <family val="2"/>
    </font>
    <font>
      <b/>
      <sz val="12"/>
      <color indexed="8"/>
      <name val="Arial"/>
      <family val="2"/>
    </font>
    <font>
      <sz val="11"/>
      <color indexed="10"/>
      <name val="Calibri"/>
      <family val="2"/>
    </font>
    <font>
      <sz val="10"/>
      <color indexed="8"/>
      <name val="Arial"/>
      <family val="2"/>
    </font>
    <font>
      <sz val="10"/>
      <color theme="1"/>
      <name val="Arial"/>
      <family val="2"/>
    </font>
    <font>
      <sz val="9"/>
      <name val="Arial"/>
      <family val="2"/>
    </font>
    <font>
      <b/>
      <sz val="9"/>
      <color theme="0"/>
      <name val="Arial"/>
      <family val="2"/>
    </font>
    <font>
      <b/>
      <sz val="8"/>
      <color theme="0"/>
      <name val="Arial"/>
      <family val="2"/>
    </font>
    <font>
      <b/>
      <sz val="10"/>
      <color theme="0"/>
      <name val="Arial"/>
      <family val="2"/>
    </font>
    <font>
      <b/>
      <sz val="14"/>
      <color theme="0"/>
      <name val="Arial"/>
      <family val="2"/>
    </font>
    <font>
      <sz val="10"/>
      <color theme="0"/>
      <name val="Arial"/>
      <family val="2"/>
    </font>
    <font>
      <b/>
      <sz val="9"/>
      <color theme="7" tint="-0.499984740745262"/>
      <name val="Arial"/>
      <family val="2"/>
    </font>
    <font>
      <sz val="10"/>
      <name val="Verdana"/>
      <family val="2"/>
    </font>
    <font>
      <sz val="72"/>
      <color theme="3" tint="-0.249977111117893"/>
      <name val="Calibri"/>
      <family val="2"/>
      <scheme val="minor"/>
    </font>
    <font>
      <sz val="11"/>
      <color theme="3" tint="-0.249977111117893"/>
      <name val="Calibri"/>
      <family val="2"/>
      <scheme val="minor"/>
    </font>
    <font>
      <sz val="26"/>
      <color theme="3" tint="-0.249977111117893"/>
      <name val="Calibri"/>
      <family val="2"/>
      <scheme val="minor"/>
    </font>
    <font>
      <sz val="16"/>
      <color theme="3"/>
      <name val="Arial"/>
      <family val="2"/>
    </font>
    <font>
      <sz val="11"/>
      <name val="Arial"/>
      <family val="2"/>
    </font>
    <font>
      <b/>
      <sz val="9"/>
      <name val="Arial"/>
      <family val="2"/>
    </font>
    <font>
      <sz val="10"/>
      <color theme="0" tint="-0.14999847407452621"/>
      <name val="Arial"/>
      <family val="2"/>
    </font>
    <font>
      <sz val="12"/>
      <color theme="0" tint="-0.14999847407452621"/>
      <name val="Arial"/>
      <family val="2"/>
    </font>
    <font>
      <sz val="12"/>
      <name val="Arial"/>
      <family val="2"/>
    </font>
    <font>
      <u/>
      <sz val="10"/>
      <color theme="10"/>
      <name val="Verdana"/>
      <family val="2"/>
    </font>
    <font>
      <sz val="10"/>
      <name val="MS Sans Serif"/>
      <family val="2"/>
    </font>
    <font>
      <sz val="11"/>
      <color theme="1"/>
      <name val="Arial"/>
      <family val="2"/>
    </font>
    <font>
      <i/>
      <sz val="9"/>
      <color theme="1"/>
      <name val="Arial"/>
      <family val="2"/>
    </font>
    <font>
      <sz val="11"/>
      <color rgb="FFFF0000"/>
      <name val="Arial"/>
      <family val="2"/>
    </font>
    <font>
      <sz val="10"/>
      <name val="Arial"/>
      <family val="2"/>
    </font>
    <font>
      <sz val="10"/>
      <name val="Arial"/>
      <family val="2"/>
    </font>
    <font>
      <sz val="10"/>
      <name val="Arial"/>
      <family val="2"/>
    </font>
    <font>
      <b/>
      <sz val="20"/>
      <color rgb="FF7030A0"/>
      <name val="Arial"/>
      <family val="2"/>
    </font>
    <font>
      <sz val="10"/>
      <color rgb="FF7030A0"/>
      <name val="Arial"/>
      <family val="2"/>
    </font>
    <font>
      <b/>
      <sz val="18"/>
      <color rgb="FF7030A0"/>
      <name val="Arial"/>
      <family val="2"/>
    </font>
    <font>
      <sz val="16"/>
      <color rgb="FF7030A0"/>
      <name val="Arial"/>
      <family val="2"/>
    </font>
    <font>
      <b/>
      <sz val="28"/>
      <color rgb="FF7030A0"/>
      <name val="Calibri"/>
      <family val="2"/>
      <scheme val="minor"/>
    </font>
    <font>
      <sz val="11"/>
      <color rgb="FF7030A0"/>
      <name val="Calibri"/>
      <family val="2"/>
      <scheme val="minor"/>
    </font>
    <font>
      <b/>
      <sz val="11"/>
      <color theme="0"/>
      <name val="Arial"/>
      <family val="2"/>
    </font>
    <font>
      <b/>
      <sz val="10"/>
      <color theme="1"/>
      <name val="Arial"/>
      <family val="2"/>
    </font>
    <font>
      <b/>
      <sz val="11"/>
      <color theme="1"/>
      <name val="Arial"/>
      <family val="2"/>
    </font>
    <font>
      <b/>
      <u/>
      <sz val="10"/>
      <color rgb="FF7030A0"/>
      <name val="Arial"/>
      <family val="2"/>
    </font>
    <font>
      <b/>
      <sz val="14"/>
      <name val="Arial"/>
      <family val="2"/>
    </font>
    <font>
      <sz val="28"/>
      <color theme="1"/>
      <name val="Wingdings"/>
      <charset val="2"/>
    </font>
    <font>
      <b/>
      <sz val="20"/>
      <color rgb="FFFF0000"/>
      <name val="Arial"/>
      <family val="2"/>
    </font>
    <font>
      <b/>
      <sz val="20"/>
      <color rgb="FF00B050"/>
      <name val="Arial"/>
      <family val="2"/>
    </font>
    <font>
      <sz val="10"/>
      <color rgb="FF000000"/>
      <name val="Arial"/>
      <family val="2"/>
    </font>
    <font>
      <sz val="16"/>
      <name val="Webdings"/>
      <family val="1"/>
      <charset val="2"/>
    </font>
    <font>
      <sz val="12"/>
      <name val="Webdings"/>
      <family val="1"/>
      <charset val="2"/>
    </font>
    <font>
      <i/>
      <sz val="10"/>
      <name val="Arial"/>
      <family val="2"/>
    </font>
    <font>
      <sz val="24"/>
      <name val="Webdings"/>
      <family val="1"/>
      <charset val="2"/>
    </font>
    <font>
      <sz val="9"/>
      <name val="Webdings"/>
      <family val="1"/>
      <charset val="2"/>
    </font>
    <font>
      <sz val="18"/>
      <name val="Webdings"/>
      <family val="1"/>
      <charset val="2"/>
    </font>
    <font>
      <sz val="12"/>
      <color rgb="FF7030A0"/>
      <name val="Arial"/>
      <family val="2"/>
    </font>
    <font>
      <b/>
      <sz val="12"/>
      <name val="Arial"/>
      <family val="2"/>
    </font>
    <font>
      <b/>
      <sz val="20"/>
      <color rgb="FF0070C0"/>
      <name val="Arial"/>
      <family val="2"/>
    </font>
    <font>
      <b/>
      <sz val="11"/>
      <name val="Arial"/>
      <family val="2"/>
    </font>
    <font>
      <b/>
      <sz val="20"/>
      <color theme="5" tint="-0.249977111117893"/>
      <name val="Arial"/>
      <family val="2"/>
    </font>
    <font>
      <b/>
      <sz val="36"/>
      <name val="Arial"/>
      <family val="2"/>
    </font>
    <font>
      <sz val="11"/>
      <name val="Calibri"/>
      <family val="2"/>
      <scheme val="minor"/>
    </font>
    <font>
      <sz val="26"/>
      <name val="Calibri"/>
      <family val="2"/>
      <scheme val="minor"/>
    </font>
    <font>
      <i/>
      <sz val="11"/>
      <name val="Arial"/>
      <family val="2"/>
    </font>
    <font>
      <b/>
      <sz val="10"/>
      <name val="Calibri"/>
      <family val="2"/>
      <scheme val="minor"/>
    </font>
    <font>
      <sz val="10"/>
      <name val="Calibri"/>
      <family val="2"/>
      <scheme val="minor"/>
    </font>
    <font>
      <b/>
      <sz val="10"/>
      <color rgb="FF000000"/>
      <name val="Arial"/>
      <family val="2"/>
    </font>
    <font>
      <b/>
      <sz val="10"/>
      <color rgb="FFFF0000"/>
      <name val="Arial"/>
      <family val="2"/>
    </font>
    <font>
      <b/>
      <sz val="11"/>
      <name val="Calibri"/>
      <family val="2"/>
    </font>
    <font>
      <b/>
      <sz val="11"/>
      <color rgb="FFFF0000"/>
      <name val="Calibri"/>
      <family val="2"/>
    </font>
    <font>
      <sz val="10"/>
      <color rgb="FFFF0000"/>
      <name val="Arial"/>
      <family val="2"/>
    </font>
    <font>
      <sz val="24"/>
      <color theme="1"/>
      <name val="Wingdings"/>
      <charset val="2"/>
    </font>
    <font>
      <b/>
      <sz val="11"/>
      <color theme="3" tint="-0.249977111117893"/>
      <name val="Calibri"/>
      <family val="2"/>
      <scheme val="minor"/>
    </font>
    <font>
      <sz val="28"/>
      <color theme="3" tint="-0.249977111117893"/>
      <name val="Wingdings"/>
      <charset val="2"/>
    </font>
    <font>
      <b/>
      <sz val="28"/>
      <name val="Calibri"/>
      <family val="2"/>
      <scheme val="minor"/>
    </font>
    <font>
      <b/>
      <sz val="24"/>
      <name val="Calibri"/>
      <family val="2"/>
      <scheme val="minor"/>
    </font>
    <font>
      <b/>
      <sz val="18"/>
      <name val="Arial"/>
      <family val="2"/>
    </font>
    <font>
      <sz val="18"/>
      <name val="Arial"/>
      <family val="2"/>
    </font>
    <font>
      <b/>
      <sz val="18"/>
      <color rgb="FFFF0000"/>
      <name val="Arial"/>
      <family val="2"/>
    </font>
    <font>
      <sz val="28"/>
      <name val="Webdings"/>
      <family val="1"/>
      <charset val="2"/>
    </font>
    <font>
      <sz val="24"/>
      <color rgb="FFFFC000"/>
      <name val="Webdings"/>
      <family val="1"/>
      <charset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bgColor indexed="64"/>
      </patternFill>
    </fill>
    <fill>
      <patternFill patternType="solid">
        <fgColor theme="0" tint="-0.249977111117893"/>
        <bgColor indexed="64"/>
      </patternFill>
    </fill>
    <fill>
      <patternFill patternType="solid">
        <fgColor rgb="FF8F0FEF"/>
        <bgColor indexed="64"/>
      </patternFill>
    </fill>
    <fill>
      <patternFill patternType="solid">
        <fgColor rgb="FF92D050"/>
        <bgColor indexed="64"/>
      </patternFill>
    </fill>
    <fill>
      <patternFill patternType="solid">
        <fgColor theme="4"/>
        <bgColor indexed="64"/>
      </patternFill>
    </fill>
    <fill>
      <patternFill patternType="solid">
        <fgColor theme="0"/>
        <bgColor indexed="64"/>
      </patternFill>
    </fill>
    <fill>
      <patternFill patternType="solid">
        <fgColor theme="0" tint="-0.14999847407452621"/>
        <bgColor indexed="64"/>
      </patternFill>
    </fill>
    <fill>
      <patternFill patternType="solid">
        <fgColor rgb="FFCD1103"/>
        <bgColor indexed="64"/>
      </patternFill>
    </fill>
    <fill>
      <patternFill patternType="solid">
        <fgColor rgb="FFFA716E"/>
        <bgColor indexed="64"/>
      </patternFill>
    </fill>
    <fill>
      <patternFill patternType="solid">
        <fgColor rgb="FF00B050"/>
        <bgColor indexed="64"/>
      </patternFill>
    </fill>
    <fill>
      <patternFill patternType="solid">
        <fgColor rgb="FF7030A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4" tint="0.39997558519241921"/>
        <bgColor indexed="64"/>
      </patternFill>
    </fill>
    <fill>
      <patternFill patternType="solid">
        <fgColor rgb="FF8D483D"/>
        <bgColor indexed="64"/>
      </patternFill>
    </fill>
    <fill>
      <patternFill patternType="solid">
        <fgColor rgb="FFB46516"/>
        <bgColor indexed="64"/>
      </patternFill>
    </fill>
    <fill>
      <patternFill patternType="solid">
        <fgColor rgb="FFFFFFFF"/>
        <bgColor indexed="64"/>
      </patternFill>
    </fill>
    <fill>
      <patternFill patternType="solid">
        <fgColor theme="0" tint="-0.24994659260841701"/>
        <bgColor indexed="64"/>
      </patternFill>
    </fill>
    <fill>
      <patternFill patternType="solid">
        <fgColor rgb="FF99CCFF"/>
        <bgColor indexed="64"/>
      </patternFill>
    </fill>
    <fill>
      <patternFill patternType="solid">
        <fgColor theme="0" tint="-0.14996795556505021"/>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dotted">
        <color theme="3"/>
      </right>
      <top style="dotted">
        <color theme="3"/>
      </top>
      <bottom style="dotted">
        <color theme="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theme="0"/>
      </right>
      <top style="medium">
        <color indexed="64"/>
      </top>
      <bottom style="thin">
        <color indexed="64"/>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style="medium">
        <color indexed="64"/>
      </bottom>
      <diagonal/>
    </border>
    <border>
      <left style="thin">
        <color indexed="64"/>
      </left>
      <right style="thin">
        <color theme="0" tint="-0.249977111117893"/>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thin">
        <color theme="0"/>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bottom/>
      <diagonal/>
    </border>
    <border>
      <left/>
      <right style="dotted">
        <color theme="3"/>
      </right>
      <top/>
      <bottom/>
      <diagonal/>
    </border>
    <border>
      <left style="thin">
        <color theme="3"/>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right style="thin">
        <color indexed="64"/>
      </right>
      <top/>
      <bottom/>
      <diagonal/>
    </border>
  </borders>
  <cellStyleXfs count="254">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1" fillId="21" borderId="2" applyNumberFormat="0" applyAlignment="0" applyProtection="0"/>
    <xf numFmtId="44" fontId="13" fillId="0" borderId="0" applyFont="0" applyFill="0" applyBorder="0" applyAlignment="0" applyProtection="0"/>
    <xf numFmtId="0" fontId="22" fillId="0" borderId="0" applyNumberFormat="0" applyFill="0" applyBorder="0" applyAlignment="0" applyProtection="0"/>
    <xf numFmtId="0" fontId="23" fillId="4" borderId="0" applyNumberFormat="0" applyBorder="0" applyAlignment="0" applyProtection="0"/>
    <xf numFmtId="0" fontId="16" fillId="0" borderId="0">
      <alignment horizontal="center" vertical="center" wrapText="1"/>
    </xf>
    <xf numFmtId="0" fontId="15" fillId="0" borderId="3">
      <alignment horizontal="center" vertical="center" wrapText="1"/>
    </xf>
    <xf numFmtId="0" fontId="16" fillId="0" borderId="0">
      <alignment horizontal="left" wrapText="1"/>
    </xf>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5" fillId="0" borderId="0">
      <alignment horizontal="left" vertical="center"/>
    </xf>
    <xf numFmtId="0" fontId="15" fillId="0" borderId="0">
      <alignment horizontal="center" vertical="center"/>
    </xf>
    <xf numFmtId="0" fontId="28" fillId="0" borderId="7" applyNumberFormat="0" applyFill="0" applyAlignment="0" applyProtection="0"/>
    <xf numFmtId="0" fontId="29" fillId="22" borderId="0" applyNumberFormat="0" applyBorder="0" applyAlignment="0" applyProtection="0"/>
    <xf numFmtId="0" fontId="13" fillId="23" borderId="8" applyNumberFormat="0" applyFont="0" applyAlignment="0" applyProtection="0"/>
    <xf numFmtId="3" fontId="15" fillId="0" borderId="0">
      <alignment horizontal="right"/>
    </xf>
    <xf numFmtId="0" fontId="30" fillId="20" borderId="9" applyNumberFormat="0" applyAlignment="0" applyProtection="0"/>
    <xf numFmtId="0" fontId="31" fillId="0" borderId="0"/>
    <xf numFmtId="0" fontId="32" fillId="0" borderId="0" applyNumberFormat="0" applyFill="0" applyBorder="0" applyAlignment="0" applyProtection="0"/>
    <xf numFmtId="0" fontId="33" fillId="0" borderId="10" applyNumberFormat="0" applyFill="0" applyAlignment="0" applyProtection="0"/>
    <xf numFmtId="0" fontId="34" fillId="0" borderId="0" applyFont="0"/>
    <xf numFmtId="164" fontId="35" fillId="0" borderId="0"/>
    <xf numFmtId="0" fontId="36" fillId="0" borderId="0" applyNumberFormat="0" applyFill="0" applyBorder="0" applyAlignment="0" applyProtection="0"/>
    <xf numFmtId="0" fontId="38" fillId="0" borderId="0"/>
    <xf numFmtId="9" fontId="13" fillId="0" borderId="0" applyFont="0" applyFill="0" applyBorder="0" applyAlignment="0" applyProtection="0"/>
    <xf numFmtId="0" fontId="14" fillId="0" borderId="0"/>
    <xf numFmtId="0" fontId="12" fillId="0" borderId="0"/>
    <xf numFmtId="0" fontId="46" fillId="0" borderId="0"/>
    <xf numFmtId="0" fontId="11"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55" fillId="0" borderId="0" applyFont="0" applyFill="0" applyBorder="0" applyAlignment="0" applyProtection="0"/>
    <xf numFmtId="0" fontId="46" fillId="0" borderId="0"/>
    <xf numFmtId="0" fontId="29" fillId="22" borderId="0" applyNumberFormat="0" applyBorder="0" applyAlignment="0" applyProtection="0"/>
    <xf numFmtId="0" fontId="28" fillId="0" borderId="7" applyNumberFormat="0" applyFill="0" applyAlignment="0" applyProtection="0"/>
    <xf numFmtId="0" fontId="27" fillId="0" borderId="0" applyNumberFormat="0" applyFill="0" applyBorder="0" applyAlignment="0" applyProtection="0"/>
    <xf numFmtId="0" fontId="56" fillId="0" borderId="0" applyNumberFormat="0" applyFill="0" applyBorder="0" applyAlignment="0" applyProtection="0"/>
    <xf numFmtId="0" fontId="26" fillId="0" borderId="0" applyNumberFormat="0" applyFill="0" applyBorder="0" applyAlignment="0" applyProtection="0"/>
    <xf numFmtId="0" fontId="26" fillId="0" borderId="6" applyNumberFormat="0" applyFill="0" applyAlignment="0" applyProtection="0"/>
    <xf numFmtId="0" fontId="25" fillId="0" borderId="5" applyNumberFormat="0" applyFill="0" applyAlignment="0" applyProtection="0"/>
    <xf numFmtId="0" fontId="24" fillId="0" borderId="4" applyNumberFormat="0" applyFill="0" applyAlignment="0" applyProtection="0"/>
    <xf numFmtId="0" fontId="23" fillId="4" borderId="0" applyNumberFormat="0" applyBorder="0" applyAlignment="0" applyProtection="0"/>
    <xf numFmtId="0" fontId="22" fillId="0" borderId="0" applyNumberFormat="0" applyFill="0" applyBorder="0" applyAlignment="0" applyProtection="0"/>
    <xf numFmtId="0" fontId="21" fillId="21" borderId="2" applyNumberFormat="0" applyAlignment="0" applyProtection="0"/>
    <xf numFmtId="0" fontId="20" fillId="20" borderId="1" applyNumberFormat="0" applyAlignment="0" applyProtection="0"/>
    <xf numFmtId="0" fontId="19" fillId="3"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18" borderId="0" applyNumberFormat="0" applyBorder="0" applyAlignment="0" applyProtection="0"/>
    <xf numFmtId="0" fontId="18" fillId="17" borderId="0" applyNumberFormat="0" applyBorder="0" applyAlignment="0" applyProtection="0"/>
    <xf numFmtId="0" fontId="18" fillId="16"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7" fillId="0" borderId="0"/>
    <xf numFmtId="9" fontId="8" fillId="0" borderId="0" applyFont="0" applyFill="0" applyBorder="0" applyAlignment="0" applyProtection="0"/>
    <xf numFmtId="0" fontId="14" fillId="0" borderId="0"/>
    <xf numFmtId="0" fontId="46" fillId="0" borderId="0"/>
    <xf numFmtId="0" fontId="7" fillId="0" borderId="0"/>
    <xf numFmtId="0" fontId="13" fillId="0" borderId="0"/>
    <xf numFmtId="0" fontId="37" fillId="0" borderId="0"/>
    <xf numFmtId="0" fontId="13" fillId="0" borderId="0">
      <alignment vertical="top"/>
    </xf>
    <xf numFmtId="0" fontId="37" fillId="0" borderId="0"/>
    <xf numFmtId="0" fontId="37" fillId="0" borderId="0"/>
    <xf numFmtId="0" fontId="37" fillId="0" borderId="0"/>
    <xf numFmtId="0" fontId="37" fillId="0" borderId="0"/>
    <xf numFmtId="0" fontId="46" fillId="0" borderId="0"/>
    <xf numFmtId="0" fontId="8" fillId="0" borderId="0"/>
    <xf numFmtId="0" fontId="37" fillId="0" borderId="0">
      <alignment vertical="top"/>
    </xf>
    <xf numFmtId="0" fontId="46" fillId="0" borderId="0"/>
    <xf numFmtId="0" fontId="46" fillId="0" borderId="0"/>
    <xf numFmtId="0" fontId="8" fillId="0" borderId="0"/>
    <xf numFmtId="0" fontId="37" fillId="0" borderId="0">
      <alignment vertical="top"/>
    </xf>
    <xf numFmtId="0" fontId="46" fillId="0" borderId="0"/>
    <xf numFmtId="0" fontId="37" fillId="0" borderId="0">
      <alignment vertical="top"/>
    </xf>
    <xf numFmtId="0" fontId="37" fillId="0" borderId="0">
      <alignment vertical="top"/>
    </xf>
    <xf numFmtId="0" fontId="46" fillId="0" borderId="0"/>
    <xf numFmtId="0" fontId="37" fillId="0" borderId="0">
      <alignment vertical="top"/>
    </xf>
    <xf numFmtId="0" fontId="46" fillId="0" borderId="0"/>
    <xf numFmtId="0" fontId="46" fillId="0" borderId="0"/>
    <xf numFmtId="0" fontId="57" fillId="0" borderId="0"/>
    <xf numFmtId="0" fontId="46" fillId="0" borderId="0"/>
    <xf numFmtId="0" fontId="46" fillId="0" borderId="0"/>
    <xf numFmtId="0" fontId="37" fillId="0" borderId="0">
      <alignment vertical="top"/>
    </xf>
    <xf numFmtId="0" fontId="13" fillId="23" borderId="8" applyNumberFormat="0" applyFont="0" applyAlignment="0" applyProtection="0"/>
    <xf numFmtId="0" fontId="46" fillId="23" borderId="8" applyNumberFormat="0" applyFont="0" applyAlignment="0" applyProtection="0"/>
    <xf numFmtId="0" fontId="30" fillId="20" borderId="9" applyNumberFormat="0" applyAlignment="0" applyProtection="0"/>
    <xf numFmtId="9" fontId="46" fillId="0" borderId="0" applyFont="0" applyFill="0" applyBorder="0" applyAlignment="0" applyProtection="0"/>
    <xf numFmtId="9" fontId="37"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0" fontId="32" fillId="0" borderId="0" applyNumberFormat="0" applyFill="0" applyBorder="0" applyAlignment="0" applyProtection="0"/>
    <xf numFmtId="0" fontId="33" fillId="0" borderId="10" applyNumberFormat="0" applyFill="0" applyAlignment="0" applyProtection="0"/>
    <xf numFmtId="0" fontId="36" fillId="0" borderId="0" applyNumberFormat="0" applyFill="0" applyBorder="0" applyAlignment="0" applyProtection="0"/>
    <xf numFmtId="9" fontId="14" fillId="0" borderId="0" applyFont="0" applyFill="0" applyBorder="0" applyAlignment="0" applyProtection="0"/>
    <xf numFmtId="0" fontId="7" fillId="0" borderId="0"/>
    <xf numFmtId="0" fontId="14" fillId="0" borderId="0"/>
    <xf numFmtId="0" fontId="7" fillId="0" borderId="0"/>
    <xf numFmtId="0" fontId="7" fillId="0" borderId="0"/>
    <xf numFmtId="0" fontId="14" fillId="0" borderId="0"/>
    <xf numFmtId="9" fontId="7" fillId="0" borderId="0" applyFont="0" applyFill="0" applyBorder="0" applyAlignment="0" applyProtection="0"/>
    <xf numFmtId="0" fontId="6" fillId="0" borderId="0"/>
    <xf numFmtId="0" fontId="61" fillId="0" borderId="0"/>
    <xf numFmtId="0" fontId="5" fillId="0" borderId="0"/>
    <xf numFmtId="9" fontId="5" fillId="0" borderId="0" applyFont="0" applyFill="0" applyBorder="0" applyAlignment="0" applyProtection="0"/>
    <xf numFmtId="0" fontId="62" fillId="0" borderId="0"/>
    <xf numFmtId="0" fontId="4" fillId="0" borderId="0"/>
    <xf numFmtId="0" fontId="14" fillId="0" borderId="0"/>
    <xf numFmtId="0" fontId="3"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2" fillId="0" borderId="0" applyFont="0" applyFill="0" applyBorder="0" applyAlignment="0" applyProtection="0"/>
    <xf numFmtId="0" fontId="3" fillId="0" borderId="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2" fillId="0" borderId="0"/>
    <xf numFmtId="0" fontId="13" fillId="0" borderId="0"/>
    <xf numFmtId="0" fontId="3" fillId="0" borderId="0"/>
    <xf numFmtId="9" fontId="3" fillId="0" borderId="0" applyFont="0" applyFill="0" applyBorder="0" applyAlignment="0" applyProtection="0"/>
    <xf numFmtId="0" fontId="13" fillId="0" borderId="0"/>
    <xf numFmtId="0" fontId="2" fillId="0" borderId="0"/>
    <xf numFmtId="0" fontId="1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cellStyleXfs>
  <cellXfs count="1250">
    <xf numFmtId="0" fontId="0" fillId="0" borderId="0" xfId="0"/>
    <xf numFmtId="0" fontId="13" fillId="0" borderId="0" xfId="0" applyFont="1" applyAlignment="1">
      <alignment horizontal="center" vertical="center"/>
    </xf>
    <xf numFmtId="0" fontId="13" fillId="0" borderId="0" xfId="0" applyFont="1" applyAlignment="1">
      <alignment vertical="center"/>
    </xf>
    <xf numFmtId="0" fontId="39" fillId="0" borderId="0" xfId="0" applyFont="1" applyAlignment="1">
      <alignment horizontal="center" vertical="center"/>
    </xf>
    <xf numFmtId="0" fontId="39" fillId="0" borderId="0" xfId="0" applyFont="1" applyAlignment="1">
      <alignment vertical="center"/>
    </xf>
    <xf numFmtId="166" fontId="39" fillId="0" borderId="0" xfId="0" applyNumberFormat="1" applyFont="1" applyAlignment="1">
      <alignment horizontal="center" vertical="center"/>
    </xf>
    <xf numFmtId="0" fontId="13" fillId="0" borderId="0" xfId="0" applyFont="1" applyAlignment="1">
      <alignment vertical="center" textRotation="90" wrapText="1"/>
    </xf>
    <xf numFmtId="0" fontId="39" fillId="0" borderId="0" xfId="0" applyFont="1" applyAlignment="1">
      <alignment vertical="center" textRotation="90" wrapText="1"/>
    </xf>
    <xf numFmtId="166" fontId="39" fillId="0" borderId="13" xfId="0" applyNumberFormat="1" applyFont="1" applyBorder="1" applyAlignment="1">
      <alignment horizontal="center" vertical="center"/>
    </xf>
    <xf numFmtId="0" fontId="40" fillId="0" borderId="0" xfId="0" applyFont="1" applyAlignment="1">
      <alignment vertical="center" textRotation="90" wrapText="1"/>
    </xf>
    <xf numFmtId="166" fontId="39" fillId="0" borderId="25" xfId="0" applyNumberFormat="1" applyFont="1" applyBorder="1" applyAlignment="1">
      <alignment horizontal="center" vertical="center"/>
    </xf>
    <xf numFmtId="166" fontId="39" fillId="0" borderId="26" xfId="0" applyNumberFormat="1" applyFont="1" applyBorder="1" applyAlignment="1">
      <alignment horizontal="center" vertical="center"/>
    </xf>
    <xf numFmtId="0" fontId="39" fillId="0" borderId="14" xfId="0" applyFont="1" applyBorder="1" applyAlignment="1">
      <alignment horizontal="center" vertical="center"/>
    </xf>
    <xf numFmtId="0" fontId="39" fillId="0" borderId="23" xfId="0" applyFont="1" applyBorder="1" applyAlignment="1">
      <alignment horizontal="center" vertical="center"/>
    </xf>
    <xf numFmtId="0" fontId="39" fillId="29" borderId="26" xfId="0" applyFont="1" applyFill="1" applyBorder="1" applyAlignment="1">
      <alignment horizontal="center" vertical="center"/>
    </xf>
    <xf numFmtId="0" fontId="39" fillId="25" borderId="27" xfId="0" applyFont="1" applyFill="1" applyBorder="1" applyAlignment="1">
      <alignment horizontal="center" vertical="center"/>
    </xf>
    <xf numFmtId="0" fontId="39" fillId="25" borderId="14" xfId="0" applyFont="1" applyFill="1" applyBorder="1" applyAlignment="1">
      <alignment horizontal="center" vertical="center"/>
    </xf>
    <xf numFmtId="0" fontId="39" fillId="25" borderId="28" xfId="0" applyFont="1" applyFill="1" applyBorder="1" applyAlignment="1">
      <alignment horizontal="center" vertical="center"/>
    </xf>
    <xf numFmtId="17" fontId="39" fillId="0" borderId="21" xfId="0" applyNumberFormat="1" applyFont="1" applyBorder="1" applyAlignment="1">
      <alignment horizontal="center" vertical="center" wrapText="1"/>
    </xf>
    <xf numFmtId="17" fontId="39" fillId="0" borderId="23" xfId="0" applyNumberFormat="1" applyFont="1" applyBorder="1" applyAlignment="1">
      <alignment horizontal="center" vertical="center" wrapText="1"/>
    </xf>
    <xf numFmtId="17" fontId="15" fillId="0" borderId="26" xfId="0" applyNumberFormat="1" applyFont="1" applyBorder="1" applyAlignment="1">
      <alignment horizontal="center" vertical="center" wrapText="1"/>
    </xf>
    <xf numFmtId="0" fontId="42" fillId="24" borderId="32" xfId="0" applyFont="1" applyFill="1" applyBorder="1" applyAlignment="1">
      <alignment vertical="center" textRotation="90" wrapText="1"/>
    </xf>
    <xf numFmtId="0" fontId="13" fillId="0" borderId="11" xfId="0" applyFont="1" applyBorder="1" applyAlignment="1">
      <alignment vertical="center" textRotation="90" wrapText="1"/>
    </xf>
    <xf numFmtId="0" fontId="13" fillId="0" borderId="11" xfId="0" applyFont="1" applyBorder="1" applyAlignment="1">
      <alignment horizontal="center" vertical="center"/>
    </xf>
    <xf numFmtId="0" fontId="13" fillId="0" borderId="11" xfId="0" applyFont="1" applyBorder="1" applyAlignment="1">
      <alignment vertical="center"/>
    </xf>
    <xf numFmtId="1" fontId="39" fillId="0" borderId="20" xfId="0" applyNumberFormat="1" applyFont="1" applyBorder="1" applyAlignment="1">
      <alignment horizontal="center" vertical="center"/>
    </xf>
    <xf numFmtId="1" fontId="39" fillId="0" borderId="13" xfId="0" applyNumberFormat="1" applyFont="1" applyBorder="1" applyAlignment="1">
      <alignment horizontal="center" vertical="center"/>
    </xf>
    <xf numFmtId="165" fontId="39" fillId="0" borderId="0" xfId="0" applyNumberFormat="1" applyFont="1" applyAlignment="1">
      <alignment horizontal="center" vertical="center"/>
    </xf>
    <xf numFmtId="165" fontId="39" fillId="25" borderId="21" xfId="0" applyNumberFormat="1" applyFont="1" applyFill="1" applyBorder="1" applyAlignment="1">
      <alignment horizontal="center" vertical="center"/>
    </xf>
    <xf numFmtId="165" fontId="39" fillId="25" borderId="23" xfId="0" applyNumberFormat="1" applyFont="1" applyFill="1" applyBorder="1" applyAlignment="1">
      <alignment horizontal="center" vertical="center"/>
    </xf>
    <xf numFmtId="0" fontId="13" fillId="0" borderId="0" xfId="54" applyFont="1" applyAlignment="1">
      <alignment horizontal="left" vertical="center"/>
    </xf>
    <xf numFmtId="0" fontId="13" fillId="0" borderId="0" xfId="54" applyFont="1" applyAlignment="1">
      <alignment horizontal="center" vertical="center"/>
    </xf>
    <xf numFmtId="0" fontId="13" fillId="0" borderId="0" xfId="54" applyFont="1" applyAlignment="1">
      <alignment vertical="center"/>
    </xf>
    <xf numFmtId="0" fontId="13" fillId="0" borderId="0" xfId="54" applyFont="1" applyAlignment="1">
      <alignment vertical="center" textRotation="90" wrapText="1"/>
    </xf>
    <xf numFmtId="0" fontId="13" fillId="0" borderId="0" xfId="54" applyFont="1" applyAlignment="1">
      <alignment vertical="center" wrapText="1"/>
    </xf>
    <xf numFmtId="0" fontId="48" fillId="0" borderId="0" xfId="55" applyFont="1"/>
    <xf numFmtId="0" fontId="49" fillId="0" borderId="0" xfId="55" applyFont="1"/>
    <xf numFmtId="0" fontId="45" fillId="0" borderId="0" xfId="0" applyFont="1" applyBorder="1" applyAlignment="1">
      <alignment horizontal="center" vertical="center" wrapText="1"/>
    </xf>
    <xf numFmtId="166" fontId="39" fillId="0" borderId="0" xfId="0" applyNumberFormat="1" applyFont="1" applyBorder="1" applyAlignment="1">
      <alignment horizontal="center" vertical="center"/>
    </xf>
    <xf numFmtId="0" fontId="39" fillId="25" borderId="22" xfId="0" applyFont="1" applyFill="1" applyBorder="1" applyAlignment="1">
      <alignment horizontal="center" vertical="center"/>
    </xf>
    <xf numFmtId="0" fontId="39" fillId="0" borderId="22" xfId="0" applyFont="1" applyBorder="1" applyAlignment="1">
      <alignment horizontal="center" vertical="center"/>
    </xf>
    <xf numFmtId="165" fontId="39" fillId="0" borderId="13" xfId="0" applyNumberFormat="1" applyFont="1" applyBorder="1" applyAlignment="1">
      <alignment horizontal="center" vertical="center"/>
    </xf>
    <xf numFmtId="0" fontId="43" fillId="24" borderId="15" xfId="0" applyFont="1" applyFill="1" applyBorder="1" applyAlignment="1">
      <alignment horizontal="left" vertical="center"/>
    </xf>
    <xf numFmtId="0" fontId="44" fillId="24" borderId="15" xfId="0" applyFont="1" applyFill="1" applyBorder="1" applyAlignment="1">
      <alignment horizontal="left" vertical="center"/>
    </xf>
    <xf numFmtId="0" fontId="44" fillId="24" borderId="15" xfId="0" applyFont="1" applyFill="1" applyBorder="1" applyAlignment="1">
      <alignment horizontal="center" vertical="center"/>
    </xf>
    <xf numFmtId="0" fontId="44" fillId="24" borderId="15" xfId="0" applyFont="1" applyFill="1" applyBorder="1" applyAlignment="1">
      <alignment vertical="center"/>
    </xf>
    <xf numFmtId="0" fontId="14" fillId="0" borderId="0" xfId="54" applyFont="1"/>
    <xf numFmtId="0" fontId="13" fillId="0" borderId="0" xfId="54" applyFont="1" applyAlignment="1">
      <alignment vertical="center"/>
    </xf>
    <xf numFmtId="0" fontId="39" fillId="0" borderId="0" xfId="0" applyFont="1" applyBorder="1" applyAlignment="1">
      <alignment horizontal="center" vertical="center"/>
    </xf>
    <xf numFmtId="166" fontId="39" fillId="0" borderId="22" xfId="0" applyNumberFormat="1" applyFont="1" applyBorder="1" applyAlignment="1">
      <alignment horizontal="center" vertical="center"/>
    </xf>
    <xf numFmtId="166" fontId="39" fillId="25" borderId="19" xfId="0" applyNumberFormat="1" applyFont="1" applyFill="1" applyBorder="1" applyAlignment="1">
      <alignment horizontal="center" vertical="center"/>
    </xf>
    <xf numFmtId="166" fontId="39" fillId="25" borderId="22" xfId="0" applyNumberFormat="1" applyFont="1" applyFill="1" applyBorder="1" applyAlignment="1">
      <alignment horizontal="center" vertical="center"/>
    </xf>
    <xf numFmtId="0" fontId="45" fillId="29" borderId="0" xfId="0" applyFont="1" applyFill="1" applyBorder="1" applyAlignment="1">
      <alignment horizontal="center" vertical="center" wrapText="1"/>
    </xf>
    <xf numFmtId="166" fontId="39" fillId="29" borderId="0" xfId="0" applyNumberFormat="1" applyFont="1" applyFill="1" applyBorder="1" applyAlignment="1">
      <alignment horizontal="center" vertical="center"/>
    </xf>
    <xf numFmtId="165" fontId="39" fillId="29" borderId="0" xfId="0" applyNumberFormat="1" applyFont="1" applyFill="1" applyBorder="1" applyAlignment="1">
      <alignment horizontal="center" vertical="center"/>
    </xf>
    <xf numFmtId="10" fontId="39" fillId="29" borderId="0" xfId="0" applyNumberFormat="1" applyFont="1" applyFill="1" applyBorder="1" applyAlignment="1">
      <alignment horizontal="center" vertical="center"/>
    </xf>
    <xf numFmtId="166" fontId="39" fillId="25" borderId="21" xfId="0" applyNumberFormat="1" applyFont="1" applyFill="1" applyBorder="1" applyAlignment="1">
      <alignment horizontal="center" vertical="center"/>
    </xf>
    <xf numFmtId="166" fontId="39" fillId="25" borderId="23" xfId="0" applyNumberFormat="1" applyFont="1" applyFill="1" applyBorder="1" applyAlignment="1">
      <alignment horizontal="center" vertical="center"/>
    </xf>
    <xf numFmtId="165" fontId="39" fillId="25" borderId="20" xfId="0" applyNumberFormat="1" applyFont="1" applyFill="1" applyBorder="1" applyAlignment="1">
      <alignment horizontal="center" vertical="center"/>
    </xf>
    <xf numFmtId="165" fontId="39" fillId="25" borderId="13" xfId="0" applyNumberFormat="1" applyFont="1" applyFill="1" applyBorder="1" applyAlignment="1">
      <alignment horizontal="center" vertical="center"/>
    </xf>
    <xf numFmtId="165" fontId="39" fillId="25" borderId="25" xfId="0" applyNumberFormat="1" applyFont="1" applyFill="1" applyBorder="1" applyAlignment="1">
      <alignment horizontal="center" vertical="center"/>
    </xf>
    <xf numFmtId="165" fontId="39" fillId="25" borderId="26" xfId="0" quotePrefix="1" applyNumberFormat="1" applyFont="1" applyFill="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0" fontId="39" fillId="29" borderId="39" xfId="0" applyFont="1" applyFill="1" applyBorder="1" applyAlignment="1">
      <alignment horizontal="center" vertical="center"/>
    </xf>
    <xf numFmtId="17" fontId="39" fillId="0" borderId="37" xfId="0" applyNumberFormat="1" applyFont="1" applyBorder="1" applyAlignment="1">
      <alignment horizontal="center" vertical="center" wrapText="1"/>
    </xf>
    <xf numFmtId="17" fontId="39" fillId="0" borderId="38" xfId="0" applyNumberFormat="1" applyFont="1" applyBorder="1" applyAlignment="1">
      <alignment horizontal="center" vertical="center" wrapText="1"/>
    </xf>
    <xf numFmtId="166" fontId="39" fillId="25" borderId="13" xfId="0" applyNumberFormat="1" applyFont="1" applyFill="1" applyBorder="1" applyAlignment="1">
      <alignment horizontal="center" vertical="center"/>
    </xf>
    <xf numFmtId="166" fontId="39" fillId="25" borderId="20" xfId="0" applyNumberFormat="1" applyFont="1" applyFill="1" applyBorder="1" applyAlignment="1">
      <alignment horizontal="center" vertical="center"/>
    </xf>
    <xf numFmtId="166" fontId="39" fillId="29" borderId="13" xfId="0" applyNumberFormat="1" applyFont="1" applyFill="1" applyBorder="1" applyAlignment="1">
      <alignment horizontal="center" vertical="center"/>
    </xf>
    <xf numFmtId="166" fontId="39" fillId="29" borderId="20" xfId="0" applyNumberFormat="1" applyFont="1" applyFill="1" applyBorder="1" applyAlignment="1">
      <alignment horizontal="center" vertical="center"/>
    </xf>
    <xf numFmtId="166" fontId="39" fillId="29" borderId="25" xfId="0" applyNumberFormat="1" applyFont="1" applyFill="1" applyBorder="1" applyAlignment="1">
      <alignment horizontal="center" vertical="center"/>
    </xf>
    <xf numFmtId="1" fontId="39" fillId="0" borderId="23" xfId="0" applyNumberFormat="1" applyFont="1" applyBorder="1" applyAlignment="1">
      <alignment horizontal="center" vertical="center"/>
    </xf>
    <xf numFmtId="1" fontId="39" fillId="0" borderId="21" xfId="0" applyNumberFormat="1" applyFont="1" applyBorder="1" applyAlignment="1">
      <alignment horizontal="center" vertical="center"/>
    </xf>
    <xf numFmtId="166" fontId="39" fillId="0" borderId="43" xfId="0" applyNumberFormat="1" applyFont="1" applyBorder="1" applyAlignment="1">
      <alignment horizontal="center" vertical="center"/>
    </xf>
    <xf numFmtId="166" fontId="39" fillId="25" borderId="42" xfId="0" applyNumberFormat="1" applyFont="1" applyFill="1" applyBorder="1" applyAlignment="1">
      <alignment horizontal="center" vertical="center"/>
    </xf>
    <xf numFmtId="166" fontId="39" fillId="25" borderId="43" xfId="0" applyNumberFormat="1" applyFont="1" applyFill="1" applyBorder="1" applyAlignment="1">
      <alignment horizontal="center" vertical="center"/>
    </xf>
    <xf numFmtId="166" fontId="39" fillId="25" borderId="49" xfId="0" applyNumberFormat="1" applyFont="1" applyFill="1" applyBorder="1" applyAlignment="1">
      <alignment horizontal="center" vertical="center"/>
    </xf>
    <xf numFmtId="166" fontId="39" fillId="29" borderId="21" xfId="0" applyNumberFormat="1" applyFont="1" applyFill="1" applyBorder="1" applyAlignment="1">
      <alignment horizontal="center" vertical="center"/>
    </xf>
    <xf numFmtId="166" fontId="39" fillId="29" borderId="23" xfId="0" applyNumberFormat="1" applyFont="1" applyFill="1" applyBorder="1" applyAlignment="1">
      <alignment horizontal="center" vertical="center"/>
    </xf>
    <xf numFmtId="0" fontId="39" fillId="29" borderId="39" xfId="0" applyFont="1" applyFill="1" applyBorder="1" applyAlignment="1">
      <alignment horizontal="center" vertical="center" wrapText="1"/>
    </xf>
    <xf numFmtId="0" fontId="39" fillId="25" borderId="23" xfId="0" applyFont="1" applyFill="1" applyBorder="1" applyAlignment="1">
      <alignment horizontal="center" vertical="center"/>
    </xf>
    <xf numFmtId="1" fontId="39" fillId="25" borderId="21" xfId="0" applyNumberFormat="1" applyFont="1" applyFill="1" applyBorder="1" applyAlignment="1">
      <alignment horizontal="center" vertical="center"/>
    </xf>
    <xf numFmtId="166" fontId="39" fillId="29" borderId="19" xfId="0" applyNumberFormat="1" applyFont="1" applyFill="1" applyBorder="1" applyAlignment="1">
      <alignment horizontal="center" vertical="center"/>
    </xf>
    <xf numFmtId="166" fontId="39" fillId="29" borderId="22" xfId="0" applyNumberFormat="1" applyFont="1" applyFill="1" applyBorder="1" applyAlignment="1">
      <alignment horizontal="center" vertical="center"/>
    </xf>
    <xf numFmtId="166" fontId="39" fillId="29" borderId="26" xfId="0" applyNumberFormat="1" applyFont="1" applyFill="1" applyBorder="1" applyAlignment="1">
      <alignment horizontal="center" vertical="center"/>
    </xf>
    <xf numFmtId="166" fontId="39" fillId="0" borderId="39" xfId="0" applyNumberFormat="1" applyFont="1" applyBorder="1" applyAlignment="1">
      <alignment horizontal="center" vertical="center"/>
    </xf>
    <xf numFmtId="0" fontId="42" fillId="24" borderId="32" xfId="0" applyFont="1" applyFill="1" applyBorder="1" applyAlignment="1">
      <alignment horizontal="center" vertical="center" textRotation="90" wrapText="1"/>
    </xf>
    <xf numFmtId="166" fontId="39" fillId="25" borderId="37" xfId="0" applyNumberFormat="1" applyFont="1" applyFill="1" applyBorder="1" applyAlignment="1">
      <alignment horizontal="center" vertical="center"/>
    </xf>
    <xf numFmtId="166" fontId="39" fillId="25" borderId="38" xfId="0" applyNumberFormat="1" applyFont="1" applyFill="1" applyBorder="1" applyAlignment="1">
      <alignment horizontal="center" vertical="center"/>
    </xf>
    <xf numFmtId="0" fontId="54" fillId="0" borderId="0" xfId="54" applyFont="1"/>
    <xf numFmtId="0" fontId="52" fillId="0" borderId="16" xfId="0" applyFont="1" applyBorder="1" applyAlignment="1">
      <alignment horizontal="center" vertical="center"/>
    </xf>
    <xf numFmtId="0" fontId="52" fillId="0" borderId="17" xfId="0" applyFont="1" applyBorder="1" applyAlignment="1">
      <alignment horizontal="center" vertical="center"/>
    </xf>
    <xf numFmtId="0" fontId="52" fillId="0" borderId="18" xfId="0" applyFont="1" applyBorder="1" applyAlignment="1">
      <alignment horizontal="center" vertical="center"/>
    </xf>
    <xf numFmtId="0" fontId="52" fillId="0" borderId="50" xfId="0" applyFont="1" applyBorder="1" applyAlignment="1">
      <alignment horizontal="center" vertical="center" wrapText="1"/>
    </xf>
    <xf numFmtId="17" fontId="39" fillId="0" borderId="3" xfId="0" applyNumberFormat="1" applyFont="1" applyBorder="1" applyAlignment="1">
      <alignment horizontal="center" vertical="center"/>
    </xf>
    <xf numFmtId="17" fontId="39" fillId="0" borderId="36" xfId="0" applyNumberFormat="1" applyFont="1" applyBorder="1" applyAlignment="1">
      <alignment horizontal="center" vertical="center"/>
    </xf>
    <xf numFmtId="17" fontId="39" fillId="0" borderId="35" xfId="0" applyNumberFormat="1" applyFont="1" applyBorder="1" applyAlignment="1">
      <alignment horizontal="center" vertical="center"/>
    </xf>
    <xf numFmtId="0" fontId="13" fillId="0" borderId="0" xfId="0" applyFont="1" applyBorder="1" applyAlignment="1">
      <alignment vertical="center" textRotation="90" wrapText="1"/>
    </xf>
    <xf numFmtId="0" fontId="13" fillId="0" borderId="0" xfId="0" applyFont="1" applyBorder="1" applyAlignment="1">
      <alignment horizontal="center" vertical="center"/>
    </xf>
    <xf numFmtId="0" fontId="13" fillId="0" borderId="0" xfId="0" applyFont="1" applyBorder="1" applyAlignment="1">
      <alignment vertical="center"/>
    </xf>
    <xf numFmtId="0" fontId="43" fillId="24" borderId="32" xfId="0" applyFont="1" applyFill="1" applyBorder="1" applyAlignment="1">
      <alignment horizontal="left" vertical="center"/>
    </xf>
    <xf numFmtId="0" fontId="44" fillId="24" borderId="30" xfId="0" applyFont="1" applyFill="1" applyBorder="1" applyAlignment="1">
      <alignment horizontal="left" vertical="center"/>
    </xf>
    <xf numFmtId="0" fontId="44" fillId="24" borderId="30" xfId="0" applyFont="1" applyFill="1" applyBorder="1" applyAlignment="1">
      <alignment horizontal="center" vertical="center"/>
    </xf>
    <xf numFmtId="0" fontId="44" fillId="24" borderId="30" xfId="0" applyFont="1" applyFill="1" applyBorder="1" applyAlignment="1">
      <alignment vertical="center"/>
    </xf>
    <xf numFmtId="0" fontId="44" fillId="24" borderId="31" xfId="0" applyFont="1" applyFill="1" applyBorder="1" applyAlignment="1">
      <alignment vertical="center"/>
    </xf>
    <xf numFmtId="0" fontId="52" fillId="0" borderId="51" xfId="0" applyFont="1" applyBorder="1" applyAlignment="1">
      <alignment horizontal="center" vertical="center" wrapText="1"/>
    </xf>
    <xf numFmtId="0" fontId="52" fillId="0" borderId="52" xfId="0" applyFont="1" applyBorder="1" applyAlignment="1">
      <alignment horizontal="center" vertical="center" wrapText="1"/>
    </xf>
    <xf numFmtId="0" fontId="52" fillId="0" borderId="58" xfId="0" applyFont="1" applyBorder="1" applyAlignment="1">
      <alignment horizontal="center" vertical="center"/>
    </xf>
    <xf numFmtId="0" fontId="52" fillId="0" borderId="59" xfId="0" applyFont="1" applyBorder="1" applyAlignment="1">
      <alignment horizontal="center" vertical="center"/>
    </xf>
    <xf numFmtId="0" fontId="52" fillId="0" borderId="0" xfId="0" applyFont="1" applyBorder="1" applyAlignment="1">
      <alignment horizontal="center" vertical="center"/>
    </xf>
    <xf numFmtId="0" fontId="52" fillId="0" borderId="16" xfId="0" applyFont="1" applyBorder="1" applyAlignment="1">
      <alignment horizontal="center" vertical="center" wrapText="1"/>
    </xf>
    <xf numFmtId="0" fontId="52" fillId="0" borderId="18" xfId="0" applyFont="1" applyBorder="1" applyAlignment="1">
      <alignment horizontal="center" vertical="center" wrapText="1"/>
    </xf>
    <xf numFmtId="1" fontId="39" fillId="25" borderId="46" xfId="0" quotePrefix="1" applyNumberFormat="1" applyFont="1" applyFill="1" applyBorder="1" applyAlignment="1">
      <alignment horizontal="center" vertical="center"/>
    </xf>
    <xf numFmtId="1" fontId="39" fillId="25" borderId="47" xfId="0" quotePrefix="1" applyNumberFormat="1" applyFont="1" applyFill="1" applyBorder="1" applyAlignment="1">
      <alignment horizontal="center" vertical="center"/>
    </xf>
    <xf numFmtId="0" fontId="52" fillId="0" borderId="52" xfId="0" applyFont="1" applyBorder="1" applyAlignment="1">
      <alignment horizontal="center" vertical="center" wrapText="1"/>
    </xf>
    <xf numFmtId="0" fontId="40" fillId="0" borderId="0" xfId="0" applyFont="1" applyFill="1" applyBorder="1" applyAlignment="1">
      <alignment vertical="center" textRotation="90" wrapText="1"/>
    </xf>
    <xf numFmtId="17" fontId="39" fillId="0" borderId="43" xfId="0" applyNumberFormat="1" applyFont="1" applyBorder="1" applyAlignment="1">
      <alignment horizontal="center" vertical="center"/>
    </xf>
    <xf numFmtId="17" fontId="39" fillId="0" borderId="44" xfId="0" applyNumberFormat="1" applyFont="1" applyBorder="1" applyAlignment="1">
      <alignment horizontal="center" vertical="center"/>
    </xf>
    <xf numFmtId="0" fontId="39" fillId="0" borderId="42" xfId="0" applyFont="1" applyBorder="1" applyAlignment="1">
      <alignment horizontal="center" vertical="center"/>
    </xf>
    <xf numFmtId="0" fontId="39" fillId="0" borderId="19" xfId="0" applyFont="1" applyBorder="1" applyAlignment="1">
      <alignment horizontal="center" vertical="center"/>
    </xf>
    <xf numFmtId="0" fontId="52" fillId="0" borderId="29" xfId="0" applyFont="1" applyBorder="1" applyAlignment="1">
      <alignment horizontal="center" vertical="center"/>
    </xf>
    <xf numFmtId="0" fontId="52" fillId="0" borderId="53" xfId="0" applyFont="1" applyBorder="1" applyAlignment="1">
      <alignment horizontal="center" vertical="center" wrapText="1"/>
    </xf>
    <xf numFmtId="0" fontId="52" fillId="0" borderId="50" xfId="0" applyFont="1" applyBorder="1" applyAlignment="1">
      <alignment horizontal="center" vertical="center" wrapText="1"/>
    </xf>
    <xf numFmtId="0" fontId="52" fillId="0" borderId="51" xfId="0" applyFont="1" applyBorder="1" applyAlignment="1">
      <alignment horizontal="center" vertical="center" wrapText="1"/>
    </xf>
    <xf numFmtId="0" fontId="13" fillId="0" borderId="0" xfId="54" applyFont="1" applyAlignment="1">
      <alignment horizontal="left" vertical="center"/>
    </xf>
    <xf numFmtId="0" fontId="13" fillId="0" borderId="0" xfId="54" applyFont="1" applyAlignment="1">
      <alignment vertical="center" wrapText="1"/>
    </xf>
    <xf numFmtId="0" fontId="53" fillId="0" borderId="0" xfId="54" applyFont="1" applyAlignment="1">
      <alignment vertical="center" wrapText="1"/>
    </xf>
    <xf numFmtId="1" fontId="39" fillId="25" borderId="13" xfId="0" applyNumberFormat="1" applyFont="1" applyFill="1" applyBorder="1" applyAlignment="1">
      <alignment horizontal="center" vertical="center"/>
    </xf>
    <xf numFmtId="0" fontId="39" fillId="0" borderId="24" xfId="0" applyFont="1" applyFill="1" applyBorder="1" applyAlignment="1">
      <alignment horizontal="center" vertical="center"/>
    </xf>
    <xf numFmtId="9" fontId="39" fillId="0" borderId="20" xfId="72" applyFont="1" applyBorder="1" applyAlignment="1">
      <alignment horizontal="center" vertical="center"/>
    </xf>
    <xf numFmtId="9" fontId="39" fillId="0" borderId="13" xfId="72" applyFont="1" applyBorder="1" applyAlignment="1">
      <alignment horizontal="center" vertical="center"/>
    </xf>
    <xf numFmtId="0" fontId="39" fillId="0" borderId="26" xfId="0" applyFont="1" applyFill="1" applyBorder="1" applyAlignment="1">
      <alignment horizontal="center" vertical="center"/>
    </xf>
    <xf numFmtId="1" fontId="39" fillId="29" borderId="35" xfId="0" quotePrefix="1" applyNumberFormat="1" applyFont="1" applyFill="1" applyBorder="1" applyAlignment="1">
      <alignment horizontal="center" vertical="center"/>
    </xf>
    <xf numFmtId="1" fontId="39" fillId="29" borderId="3" xfId="0" applyNumberFormat="1" applyFont="1" applyFill="1" applyBorder="1" applyAlignment="1">
      <alignment horizontal="center" vertical="center"/>
    </xf>
    <xf numFmtId="1" fontId="39" fillId="25" borderId="35" xfId="0" quotePrefix="1" applyNumberFormat="1" applyFont="1" applyFill="1" applyBorder="1" applyAlignment="1">
      <alignment horizontal="center" vertical="center"/>
    </xf>
    <xf numFmtId="1" fontId="39" fillId="25" borderId="3" xfId="0" quotePrefix="1" applyNumberFormat="1" applyFont="1" applyFill="1" applyBorder="1" applyAlignment="1">
      <alignment horizontal="center" vertical="center"/>
    </xf>
    <xf numFmtId="1" fontId="39" fillId="29" borderId="40" xfId="0" quotePrefix="1" applyNumberFormat="1" applyFont="1" applyFill="1" applyBorder="1" applyAlignment="1">
      <alignment horizontal="center" vertical="center"/>
    </xf>
    <xf numFmtId="1" fontId="39" fillId="29" borderId="41" xfId="0" applyNumberFormat="1" applyFont="1" applyFill="1" applyBorder="1" applyAlignment="1">
      <alignment horizontal="center" vertical="center"/>
    </xf>
    <xf numFmtId="1" fontId="39" fillId="29" borderId="13" xfId="0" quotePrefix="1" applyNumberFormat="1" applyFont="1" applyFill="1" applyBorder="1" applyAlignment="1">
      <alignment horizontal="center" vertical="center"/>
    </xf>
    <xf numFmtId="0" fontId="39" fillId="0" borderId="0" xfId="0" applyFont="1" applyBorder="1" applyAlignment="1">
      <alignment vertical="center"/>
    </xf>
    <xf numFmtId="0" fontId="39" fillId="0" borderId="36" xfId="0" applyFont="1" applyBorder="1" applyAlignment="1">
      <alignment horizontal="center" vertical="center"/>
    </xf>
    <xf numFmtId="166" fontId="39" fillId="0" borderId="25" xfId="72" quotePrefix="1" applyNumberFormat="1" applyFont="1" applyFill="1" applyBorder="1" applyAlignment="1">
      <alignment horizontal="center" vertical="center"/>
    </xf>
    <xf numFmtId="0" fontId="39" fillId="0" borderId="36" xfId="0" applyFont="1" applyBorder="1" applyAlignment="1">
      <alignment vertical="center"/>
    </xf>
    <xf numFmtId="1" fontId="39" fillId="25" borderId="62" xfId="0" quotePrefix="1" applyNumberFormat="1" applyFont="1" applyFill="1" applyBorder="1" applyAlignment="1">
      <alignment horizontal="center" vertical="center"/>
    </xf>
    <xf numFmtId="0" fontId="39" fillId="29" borderId="0" xfId="0" quotePrefix="1" applyNumberFormat="1" applyFont="1" applyFill="1" applyBorder="1" applyAlignment="1">
      <alignment horizontal="center" vertical="center"/>
    </xf>
    <xf numFmtId="0" fontId="39" fillId="0" borderId="64" xfId="0" applyFont="1" applyBorder="1" applyAlignment="1">
      <alignment vertical="center"/>
    </xf>
    <xf numFmtId="0" fontId="13" fillId="0" borderId="11" xfId="159" applyFont="1" applyBorder="1" applyAlignment="1">
      <alignment vertical="center" textRotation="90" wrapText="1"/>
    </xf>
    <xf numFmtId="0" fontId="13" fillId="0" borderId="11" xfId="159" applyFont="1" applyBorder="1" applyAlignment="1">
      <alignment horizontal="center" vertical="center"/>
    </xf>
    <xf numFmtId="0" fontId="13" fillId="0" borderId="11" xfId="159" applyFont="1" applyBorder="1" applyAlignment="1">
      <alignment vertical="center"/>
    </xf>
    <xf numFmtId="0" fontId="13" fillId="0" borderId="0" xfId="159" applyFont="1" applyAlignment="1">
      <alignment vertical="center"/>
    </xf>
    <xf numFmtId="0" fontId="43" fillId="24" borderId="15" xfId="159" applyFont="1" applyFill="1" applyBorder="1" applyAlignment="1">
      <alignment horizontal="left" vertical="center"/>
    </xf>
    <xf numFmtId="0" fontId="44" fillId="24" borderId="15" xfId="159" applyFont="1" applyFill="1" applyBorder="1" applyAlignment="1">
      <alignment horizontal="left" vertical="center"/>
    </xf>
    <xf numFmtId="0" fontId="44" fillId="24" borderId="15" xfId="159" applyFont="1" applyFill="1" applyBorder="1" applyAlignment="1">
      <alignment horizontal="center" vertical="center"/>
    </xf>
    <xf numFmtId="0" fontId="44" fillId="24" borderId="15" xfId="159" applyFont="1" applyFill="1" applyBorder="1" applyAlignment="1">
      <alignment vertical="center"/>
    </xf>
    <xf numFmtId="0" fontId="13" fillId="0" borderId="0" xfId="159" applyFont="1" applyAlignment="1">
      <alignment vertical="center" textRotation="90" wrapText="1"/>
    </xf>
    <xf numFmtId="0" fontId="13" fillId="0" borderId="0" xfId="159" applyFont="1" applyAlignment="1">
      <alignment horizontal="center" vertical="center"/>
    </xf>
    <xf numFmtId="0" fontId="39" fillId="0" borderId="0" xfId="159" applyFont="1" applyAlignment="1">
      <alignment vertical="center" textRotation="90" wrapText="1"/>
    </xf>
    <xf numFmtId="0" fontId="39" fillId="0" borderId="0" xfId="159" applyFont="1" applyAlignment="1">
      <alignment vertical="center"/>
    </xf>
    <xf numFmtId="0" fontId="40" fillId="0" borderId="0" xfId="159" applyFont="1" applyFill="1" applyBorder="1" applyAlignment="1">
      <alignment vertical="center" textRotation="90" wrapText="1"/>
    </xf>
    <xf numFmtId="0" fontId="39" fillId="0" borderId="0" xfId="159" applyFont="1" applyAlignment="1">
      <alignment horizontal="center" vertical="center"/>
    </xf>
    <xf numFmtId="0" fontId="42" fillId="24" borderId="32" xfId="159" applyFont="1" applyFill="1" applyBorder="1" applyAlignment="1">
      <alignment vertical="center" textRotation="90" wrapText="1"/>
    </xf>
    <xf numFmtId="0" fontId="52" fillId="0" borderId="55" xfId="159" applyFont="1" applyBorder="1" applyAlignment="1">
      <alignment horizontal="center" vertical="center"/>
    </xf>
    <xf numFmtId="0" fontId="51" fillId="29" borderId="16" xfId="164" applyFont="1" applyFill="1" applyBorder="1" applyAlignment="1">
      <alignment horizontal="center" vertical="center" textRotation="90" wrapText="1"/>
    </xf>
    <xf numFmtId="0" fontId="58" fillId="0" borderId="18" xfId="164" applyFont="1" applyBorder="1" applyAlignment="1">
      <alignment horizontal="center" vertical="center" textRotation="90" wrapText="1"/>
    </xf>
    <xf numFmtId="166" fontId="39" fillId="0" borderId="45" xfId="159" applyNumberFormat="1" applyFont="1" applyBorder="1" applyAlignment="1">
      <alignment horizontal="center" textRotation="90"/>
    </xf>
    <xf numFmtId="166" fontId="39" fillId="0" borderId="17" xfId="159" applyNumberFormat="1" applyFont="1" applyBorder="1" applyAlignment="1">
      <alignment horizontal="center" textRotation="90"/>
    </xf>
    <xf numFmtId="166" fontId="39" fillId="0" borderId="29" xfId="159" applyNumberFormat="1" applyFont="1" applyBorder="1" applyAlignment="1">
      <alignment horizontal="center" textRotation="90"/>
    </xf>
    <xf numFmtId="17" fontId="39" fillId="0" borderId="35" xfId="159" applyNumberFormat="1" applyFont="1" applyBorder="1" applyAlignment="1">
      <alignment horizontal="center" vertical="center"/>
    </xf>
    <xf numFmtId="0" fontId="39" fillId="0" borderId="19" xfId="159" applyFont="1" applyFill="1" applyBorder="1" applyAlignment="1">
      <alignment horizontal="center" vertical="center"/>
    </xf>
    <xf numFmtId="1" fontId="39" fillId="0" borderId="21" xfId="159" applyNumberFormat="1" applyFont="1" applyFill="1" applyBorder="1" applyAlignment="1">
      <alignment horizontal="center" vertical="center"/>
    </xf>
    <xf numFmtId="1" fontId="39" fillId="0" borderId="27" xfId="159" applyNumberFormat="1" applyFont="1" applyFill="1" applyBorder="1" applyAlignment="1">
      <alignment horizontal="center" vertical="center"/>
    </xf>
    <xf numFmtId="1" fontId="39" fillId="0" borderId="37" xfId="159" applyNumberFormat="1" applyFont="1" applyFill="1" applyBorder="1" applyAlignment="1">
      <alignment horizontal="center" vertical="center"/>
    </xf>
    <xf numFmtId="1" fontId="39" fillId="0" borderId="67" xfId="159" applyNumberFormat="1" applyFont="1" applyFill="1" applyBorder="1" applyAlignment="1">
      <alignment horizontal="center" vertical="center"/>
    </xf>
    <xf numFmtId="17" fontId="39" fillId="0" borderId="3" xfId="159" applyNumberFormat="1" applyFont="1" applyBorder="1" applyAlignment="1">
      <alignment horizontal="center" vertical="center"/>
    </xf>
    <xf numFmtId="0" fontId="39" fillId="0" borderId="22" xfId="159" applyFont="1" applyFill="1" applyBorder="1" applyAlignment="1">
      <alignment horizontal="center" vertical="center"/>
    </xf>
    <xf numFmtId="1" fontId="39" fillId="0" borderId="23" xfId="159" applyNumberFormat="1" applyFont="1" applyFill="1" applyBorder="1" applyAlignment="1">
      <alignment horizontal="center" vertical="center"/>
    </xf>
    <xf numFmtId="1" fontId="39" fillId="0" borderId="14" xfId="159" applyNumberFormat="1" applyFont="1" applyFill="1" applyBorder="1" applyAlignment="1">
      <alignment horizontal="center" vertical="center"/>
    </xf>
    <xf numFmtId="1" fontId="39" fillId="0" borderId="38" xfId="159" applyNumberFormat="1" applyFont="1" applyFill="1" applyBorder="1" applyAlignment="1">
      <alignment horizontal="center" vertical="center"/>
    </xf>
    <xf numFmtId="1" fontId="39" fillId="0" borderId="33" xfId="159" applyNumberFormat="1" applyFont="1" applyFill="1" applyBorder="1" applyAlignment="1">
      <alignment horizontal="center" vertical="center"/>
    </xf>
    <xf numFmtId="0" fontId="39" fillId="30" borderId="22" xfId="159" applyFont="1" applyFill="1" applyBorder="1" applyAlignment="1">
      <alignment horizontal="center" vertical="center"/>
    </xf>
    <xf numFmtId="165" fontId="39" fillId="30" borderId="23" xfId="159" applyNumberFormat="1" applyFont="1" applyFill="1" applyBorder="1" applyAlignment="1">
      <alignment horizontal="center" vertical="center"/>
    </xf>
    <xf numFmtId="1" fontId="39" fillId="30" borderId="14" xfId="159" applyNumberFormat="1" applyFont="1" applyFill="1" applyBorder="1" applyAlignment="1">
      <alignment horizontal="center" vertical="center"/>
    </xf>
    <xf numFmtId="1" fontId="39" fillId="30" borderId="38" xfId="159" applyNumberFormat="1" applyFont="1" applyFill="1" applyBorder="1" applyAlignment="1">
      <alignment horizontal="center" vertical="center"/>
    </xf>
    <xf numFmtId="1" fontId="39" fillId="30" borderId="33" xfId="159" applyNumberFormat="1" applyFont="1" applyFill="1" applyBorder="1" applyAlignment="1">
      <alignment horizontal="center" vertical="center"/>
    </xf>
    <xf numFmtId="17" fontId="39" fillId="0" borderId="36" xfId="159" applyNumberFormat="1" applyFont="1" applyBorder="1" applyAlignment="1">
      <alignment horizontal="center" vertical="center"/>
    </xf>
    <xf numFmtId="0" fontId="39" fillId="30" borderId="24" xfId="159" applyFont="1" applyFill="1" applyBorder="1" applyAlignment="1">
      <alignment horizontal="center" vertical="center"/>
    </xf>
    <xf numFmtId="165" fontId="39" fillId="30" borderId="26" xfId="159" applyNumberFormat="1" applyFont="1" applyFill="1" applyBorder="1" applyAlignment="1">
      <alignment horizontal="center" vertical="center"/>
    </xf>
    <xf numFmtId="1" fontId="39" fillId="30" borderId="28" xfId="159" applyNumberFormat="1" applyFont="1" applyFill="1" applyBorder="1" applyAlignment="1">
      <alignment horizontal="center" vertical="center"/>
    </xf>
    <xf numFmtId="1" fontId="39" fillId="30" borderId="39" xfId="159" applyNumberFormat="1" applyFont="1" applyFill="1" applyBorder="1" applyAlignment="1">
      <alignment horizontal="center" vertical="center"/>
    </xf>
    <xf numFmtId="1" fontId="39" fillId="30" borderId="34" xfId="159" applyNumberFormat="1" applyFont="1" applyFill="1" applyBorder="1" applyAlignment="1">
      <alignment horizontal="center" vertical="center"/>
    </xf>
    <xf numFmtId="165" fontId="39" fillId="0" borderId="0" xfId="159" applyNumberFormat="1" applyFont="1" applyAlignment="1">
      <alignment horizontal="center" vertical="center"/>
    </xf>
    <xf numFmtId="0" fontId="40" fillId="27" borderId="24" xfId="159" applyFont="1" applyFill="1" applyBorder="1" applyAlignment="1">
      <alignment horizontal="center" vertical="center" textRotation="90" wrapText="1"/>
    </xf>
    <xf numFmtId="0" fontId="39" fillId="29" borderId="39" xfId="159" applyFont="1" applyFill="1" applyBorder="1" applyAlignment="1">
      <alignment horizontal="center" vertical="center" wrapText="1"/>
    </xf>
    <xf numFmtId="0" fontId="39" fillId="0" borderId="16" xfId="159" applyFont="1" applyFill="1" applyBorder="1" applyAlignment="1">
      <alignment horizontal="center" vertical="center"/>
    </xf>
    <xf numFmtId="0" fontId="39" fillId="0" borderId="18" xfId="159" applyFont="1" applyFill="1" applyBorder="1" applyAlignment="1">
      <alignment horizontal="center" vertical="center"/>
    </xf>
    <xf numFmtId="0" fontId="39" fillId="0" borderId="45" xfId="159" applyFont="1" applyFill="1" applyBorder="1" applyAlignment="1">
      <alignment horizontal="center" vertical="center"/>
    </xf>
    <xf numFmtId="0" fontId="39" fillId="0" borderId="17" xfId="159" applyFont="1" applyFill="1" applyBorder="1" applyAlignment="1">
      <alignment horizontal="center" vertical="center"/>
    </xf>
    <xf numFmtId="0" fontId="39" fillId="0" borderId="68" xfId="159" applyFont="1" applyBorder="1" applyAlignment="1">
      <alignment vertical="center"/>
    </xf>
    <xf numFmtId="0" fontId="39" fillId="29" borderId="13" xfId="0" applyNumberFormat="1" applyFont="1" applyFill="1" applyBorder="1" applyAlignment="1">
      <alignment horizontal="center" vertical="center"/>
    </xf>
    <xf numFmtId="0" fontId="39" fillId="0" borderId="13" xfId="0" applyNumberFormat="1" applyFont="1" applyBorder="1" applyAlignment="1">
      <alignment horizontal="center" vertical="center"/>
    </xf>
    <xf numFmtId="0" fontId="39" fillId="29" borderId="20" xfId="0" applyNumberFormat="1" applyFont="1" applyFill="1" applyBorder="1" applyAlignment="1">
      <alignment horizontal="center" vertical="center"/>
    </xf>
    <xf numFmtId="0" fontId="39" fillId="29" borderId="20" xfId="0" quotePrefix="1" applyNumberFormat="1" applyFont="1" applyFill="1" applyBorder="1" applyAlignment="1">
      <alignment horizontal="center" vertical="center"/>
    </xf>
    <xf numFmtId="0" fontId="39" fillId="0" borderId="25" xfId="0" applyNumberFormat="1" applyFont="1" applyBorder="1" applyAlignment="1">
      <alignment horizontal="center" vertical="center"/>
    </xf>
    <xf numFmtId="0" fontId="39" fillId="29" borderId="25" xfId="0" applyNumberFormat="1" applyFont="1" applyFill="1" applyBorder="1" applyAlignment="1">
      <alignment horizontal="center" vertical="center"/>
    </xf>
    <xf numFmtId="165" fontId="52" fillId="0" borderId="35" xfId="0" applyNumberFormat="1" applyFont="1" applyBorder="1" applyAlignment="1">
      <alignment vertical="center"/>
    </xf>
    <xf numFmtId="0" fontId="52" fillId="0" borderId="36" xfId="0" applyFont="1" applyBorder="1" applyAlignment="1">
      <alignment vertical="center" wrapText="1"/>
    </xf>
    <xf numFmtId="165" fontId="52" fillId="0" borderId="19" xfId="0" applyNumberFormat="1" applyFont="1" applyBorder="1" applyAlignment="1">
      <alignment horizontal="center" vertical="center"/>
    </xf>
    <xf numFmtId="0" fontId="52" fillId="0" borderId="24" xfId="0" applyFont="1" applyBorder="1" applyAlignment="1">
      <alignment horizontal="center" vertical="center" wrapText="1"/>
    </xf>
    <xf numFmtId="166" fontId="39" fillId="0" borderId="28" xfId="0" applyNumberFormat="1" applyFont="1" applyBorder="1" applyAlignment="1">
      <alignment horizontal="center" vertical="center"/>
    </xf>
    <xf numFmtId="166" fontId="39" fillId="29" borderId="39" xfId="0" applyNumberFormat="1" applyFont="1" applyFill="1" applyBorder="1" applyAlignment="1">
      <alignment horizontal="center" vertical="center"/>
    </xf>
    <xf numFmtId="166" fontId="39" fillId="0" borderId="24" xfId="0" applyNumberFormat="1" applyFont="1" applyFill="1" applyBorder="1" applyAlignment="1">
      <alignment horizontal="center" vertical="center"/>
    </xf>
    <xf numFmtId="0" fontId="14" fillId="0" borderId="0" xfId="0" applyFont="1"/>
    <xf numFmtId="9" fontId="39" fillId="0" borderId="44" xfId="0" applyNumberFormat="1" applyFont="1" applyFill="1" applyBorder="1" applyAlignment="1">
      <alignment horizontal="center" vertical="center"/>
    </xf>
    <xf numFmtId="166" fontId="39" fillId="0" borderId="0" xfId="0" applyNumberFormat="1" applyFont="1" applyAlignment="1">
      <alignment vertical="center"/>
    </xf>
    <xf numFmtId="9" fontId="39" fillId="0" borderId="13" xfId="0" applyNumberFormat="1" applyFont="1" applyBorder="1" applyAlignment="1">
      <alignment horizontal="center" vertical="center"/>
    </xf>
    <xf numFmtId="0" fontId="39" fillId="29" borderId="48" xfId="0" quotePrefix="1" applyNumberFormat="1" applyFont="1" applyFill="1" applyBorder="1" applyAlignment="1">
      <alignment horizontal="center" vertical="center"/>
    </xf>
    <xf numFmtId="0" fontId="39" fillId="0" borderId="39" xfId="0" applyNumberFormat="1" applyFont="1" applyBorder="1" applyAlignment="1">
      <alignment horizontal="center" vertical="center"/>
    </xf>
    <xf numFmtId="0" fontId="39" fillId="29" borderId="37" xfId="0" quotePrefix="1" applyNumberFormat="1" applyFont="1" applyFill="1" applyBorder="1" applyAlignment="1">
      <alignment horizontal="center" vertical="center"/>
    </xf>
    <xf numFmtId="0" fontId="39" fillId="29" borderId="38" xfId="0" applyNumberFormat="1" applyFont="1" applyFill="1" applyBorder="1" applyAlignment="1">
      <alignment horizontal="center" vertical="center"/>
    </xf>
    <xf numFmtId="0" fontId="39" fillId="0" borderId="38" xfId="0" applyNumberFormat="1" applyFont="1" applyBorder="1" applyAlignment="1">
      <alignment horizontal="center" vertical="center"/>
    </xf>
    <xf numFmtId="166" fontId="39" fillId="0" borderId="70" xfId="0" applyNumberFormat="1" applyFont="1" applyBorder="1" applyAlignment="1">
      <alignment horizontal="center" vertical="center"/>
    </xf>
    <xf numFmtId="166" fontId="39" fillId="29" borderId="63" xfId="0" applyNumberFormat="1" applyFont="1" applyFill="1" applyBorder="1" applyAlignment="1">
      <alignment horizontal="center" vertical="center"/>
    </xf>
    <xf numFmtId="0" fontId="39" fillId="29" borderId="60" xfId="0" applyNumberFormat="1" applyFont="1" applyFill="1" applyBorder="1" applyAlignment="1">
      <alignment horizontal="center" vertical="center"/>
    </xf>
    <xf numFmtId="0" fontId="39" fillId="0" borderId="60" xfId="0" applyNumberFormat="1" applyFont="1" applyBorder="1" applyAlignment="1">
      <alignment horizontal="center" vertical="center"/>
    </xf>
    <xf numFmtId="0" fontId="39" fillId="0" borderId="71" xfId="0" applyNumberFormat="1" applyFont="1" applyBorder="1" applyAlignment="1">
      <alignment horizontal="center" vertical="center"/>
    </xf>
    <xf numFmtId="0" fontId="39" fillId="29" borderId="26" xfId="0" applyFont="1" applyFill="1" applyBorder="1" applyAlignment="1">
      <alignment horizontal="center" vertical="center" wrapText="1"/>
    </xf>
    <xf numFmtId="17" fontId="39" fillId="0" borderId="39" xfId="0" applyNumberFormat="1" applyFont="1" applyBorder="1" applyAlignment="1">
      <alignment horizontal="center" vertical="center" wrapText="1"/>
    </xf>
    <xf numFmtId="0" fontId="39" fillId="0" borderId="0" xfId="0" applyFont="1" applyAlignment="1">
      <alignment horizontal="center" vertical="center" wrapText="1"/>
    </xf>
    <xf numFmtId="0" fontId="39" fillId="0" borderId="37" xfId="0" applyFont="1" applyBorder="1" applyAlignment="1">
      <alignment horizontal="center" vertical="center" wrapText="1"/>
    </xf>
    <xf numFmtId="0" fontId="39" fillId="0" borderId="23" xfId="0" applyFont="1" applyBorder="1" applyAlignment="1">
      <alignment horizontal="center" vertical="center" wrapText="1"/>
    </xf>
    <xf numFmtId="166" fontId="39" fillId="29" borderId="22" xfId="72" applyNumberFormat="1" applyFont="1" applyFill="1" applyBorder="1" applyAlignment="1">
      <alignment horizontal="center" vertical="center"/>
    </xf>
    <xf numFmtId="10" fontId="39" fillId="0" borderId="24" xfId="0" applyNumberFormat="1" applyFont="1" applyBorder="1" applyAlignment="1">
      <alignment horizontal="center" vertical="center"/>
    </xf>
    <xf numFmtId="166" fontId="39" fillId="29" borderId="42" xfId="0" applyNumberFormat="1" applyFont="1" applyFill="1" applyBorder="1" applyAlignment="1">
      <alignment horizontal="center" vertical="center"/>
    </xf>
    <xf numFmtId="166" fontId="39" fillId="29" borderId="43" xfId="0" applyNumberFormat="1" applyFont="1" applyFill="1" applyBorder="1" applyAlignment="1">
      <alignment horizontal="center" vertical="center"/>
    </xf>
    <xf numFmtId="0" fontId="13" fillId="0" borderId="0" xfId="54" applyFont="1" applyBorder="1" applyAlignment="1">
      <alignment vertical="center"/>
    </xf>
    <xf numFmtId="0" fontId="13" fillId="0" borderId="0" xfId="54" applyFont="1" applyBorder="1" applyAlignment="1">
      <alignment horizontal="left" vertical="center"/>
    </xf>
    <xf numFmtId="0" fontId="47" fillId="0" borderId="0" xfId="55" applyFont="1" applyAlignment="1">
      <alignment vertical="center" wrapText="1"/>
    </xf>
    <xf numFmtId="0" fontId="65" fillId="0" borderId="0" xfId="54" applyFont="1" applyAlignment="1">
      <alignment horizontal="left" vertical="center"/>
    </xf>
    <xf numFmtId="0" fontId="66" fillId="0" borderId="15" xfId="54" applyFont="1" applyBorder="1" applyAlignment="1">
      <alignment vertical="center"/>
    </xf>
    <xf numFmtId="0" fontId="65" fillId="0" borderId="15" xfId="54" applyFont="1" applyBorder="1" applyAlignment="1">
      <alignment horizontal="left" vertical="center"/>
    </xf>
    <xf numFmtId="0" fontId="65" fillId="0" borderId="15" xfId="54" applyFont="1" applyBorder="1" applyAlignment="1">
      <alignment horizontal="center" vertical="center"/>
    </xf>
    <xf numFmtId="0" fontId="14" fillId="0" borderId="0" xfId="54" applyFont="1" applyBorder="1"/>
    <xf numFmtId="0" fontId="14" fillId="0" borderId="0" xfId="54" applyFont="1" applyBorder="1" applyAlignment="1">
      <alignment vertical="center" textRotation="90" wrapText="1"/>
    </xf>
    <xf numFmtId="0" fontId="54" fillId="0" borderId="0" xfId="54" applyFont="1" applyBorder="1"/>
    <xf numFmtId="0" fontId="13" fillId="0" borderId="0" xfId="54" applyFont="1" applyBorder="1" applyAlignment="1">
      <alignment vertical="center" wrapText="1"/>
    </xf>
    <xf numFmtId="0" fontId="53" fillId="0" borderId="0" xfId="54" applyFont="1" applyBorder="1" applyAlignment="1">
      <alignment vertical="center" wrapText="1"/>
    </xf>
    <xf numFmtId="0" fontId="13" fillId="0" borderId="25" xfId="54" applyFont="1" applyBorder="1" applyAlignment="1">
      <alignment vertical="center" wrapText="1"/>
    </xf>
    <xf numFmtId="0" fontId="69" fillId="0" borderId="0" xfId="55" applyFont="1"/>
    <xf numFmtId="0" fontId="65" fillId="0" borderId="0" xfId="54" applyFont="1" applyBorder="1" applyAlignment="1">
      <alignment horizontal="center" vertical="center"/>
    </xf>
    <xf numFmtId="0" fontId="75" fillId="0" borderId="0" xfId="54" applyFont="1" applyBorder="1" applyAlignment="1">
      <alignment horizontal="right" vertical="center"/>
    </xf>
    <xf numFmtId="0" fontId="76" fillId="0" borderId="15" xfId="54" applyFont="1" applyBorder="1" applyAlignment="1">
      <alignment vertical="center"/>
    </xf>
    <xf numFmtId="0" fontId="77" fillId="0" borderId="15" xfId="54" applyFont="1" applyBorder="1" applyAlignment="1">
      <alignment vertical="center"/>
    </xf>
    <xf numFmtId="0" fontId="65" fillId="0" borderId="15" xfId="54" applyFont="1" applyBorder="1" applyAlignment="1">
      <alignment vertical="center"/>
    </xf>
    <xf numFmtId="0" fontId="13" fillId="0" borderId="60" xfId="0" applyFont="1" applyBorder="1" applyAlignment="1">
      <alignment horizontal="center" vertical="center" wrapText="1"/>
    </xf>
    <xf numFmtId="0" fontId="65" fillId="0" borderId="15" xfId="54" applyFont="1" applyBorder="1" applyAlignment="1">
      <alignment horizontal="center" vertical="center" wrapText="1"/>
    </xf>
    <xf numFmtId="0" fontId="65" fillId="0" borderId="0" xfId="54" applyFont="1" applyBorder="1" applyAlignment="1">
      <alignment horizontal="center" vertical="center" wrapText="1"/>
    </xf>
    <xf numFmtId="0" fontId="13" fillId="0" borderId="25" xfId="0" applyFont="1" applyBorder="1" applyAlignment="1">
      <alignment horizontal="center" vertical="center" wrapText="1"/>
    </xf>
    <xf numFmtId="0" fontId="13" fillId="0" borderId="0" xfId="54" applyFont="1" applyAlignment="1">
      <alignment horizontal="center" vertical="center" wrapText="1"/>
    </xf>
    <xf numFmtId="0" fontId="13" fillId="30" borderId="13" xfId="54" applyFont="1" applyFill="1" applyBorder="1" applyAlignment="1">
      <alignment horizontal="center" vertical="center" wrapText="1"/>
    </xf>
    <xf numFmtId="165" fontId="13" fillId="30" borderId="13" xfId="54" applyNumberFormat="1" applyFont="1" applyFill="1" applyBorder="1" applyAlignment="1">
      <alignment horizontal="center" vertical="center" wrapText="1"/>
    </xf>
    <xf numFmtId="0" fontId="79" fillId="0" borderId="12" xfId="54" applyFont="1" applyBorder="1" applyAlignment="1">
      <alignment horizontal="center" vertical="center" wrapText="1"/>
    </xf>
    <xf numFmtId="0" fontId="80" fillId="0" borderId="69" xfId="54" applyFont="1" applyFill="1" applyBorder="1" applyAlignment="1">
      <alignment horizontal="center" vertical="center" wrapText="1"/>
    </xf>
    <xf numFmtId="0" fontId="75" fillId="0" borderId="25" xfId="54" applyFont="1" applyBorder="1" applyAlignment="1">
      <alignment horizontal="center" vertical="center"/>
    </xf>
    <xf numFmtId="165" fontId="83" fillId="29" borderId="0" xfId="0" applyNumberFormat="1" applyFont="1" applyFill="1" applyBorder="1" applyAlignment="1">
      <alignment horizontal="center" vertical="center"/>
    </xf>
    <xf numFmtId="0" fontId="65" fillId="0" borderId="0" xfId="54" applyFont="1" applyAlignment="1">
      <alignment horizontal="left"/>
    </xf>
    <xf numFmtId="0" fontId="85" fillId="0" borderId="0" xfId="54" applyFont="1" applyAlignment="1">
      <alignment horizontal="left" vertical="center"/>
    </xf>
    <xf numFmtId="0" fontId="65" fillId="0" borderId="3" xfId="54" applyFont="1" applyBorder="1" applyAlignment="1">
      <alignment vertical="center"/>
    </xf>
    <xf numFmtId="0" fontId="13" fillId="0" borderId="3" xfId="0" applyFont="1" applyBorder="1" applyAlignment="1">
      <alignment vertical="center"/>
    </xf>
    <xf numFmtId="0" fontId="13" fillId="0" borderId="15" xfId="0" applyFont="1" applyBorder="1" applyAlignment="1">
      <alignment vertical="center"/>
    </xf>
    <xf numFmtId="0" fontId="82" fillId="29" borderId="13" xfId="54" applyFont="1" applyFill="1" applyBorder="1" applyAlignment="1">
      <alignment horizontal="center" vertical="center" wrapText="1"/>
    </xf>
    <xf numFmtId="0" fontId="82" fillId="29" borderId="25" xfId="54" applyFont="1" applyFill="1" applyBorder="1" applyAlignment="1">
      <alignment horizontal="center" vertical="center" wrapText="1"/>
    </xf>
    <xf numFmtId="0" fontId="82" fillId="29" borderId="20" xfId="54" applyFont="1" applyFill="1" applyBorder="1" applyAlignment="1">
      <alignment horizontal="center" vertical="center" wrapText="1"/>
    </xf>
    <xf numFmtId="0" fontId="75" fillId="30" borderId="13" xfId="54" applyFont="1" applyFill="1" applyBorder="1" applyAlignment="1">
      <alignment horizontal="center" vertical="center"/>
    </xf>
    <xf numFmtId="0" fontId="75" fillId="30" borderId="20" xfId="54" applyFont="1" applyFill="1" applyBorder="1" applyAlignment="1">
      <alignment horizontal="center" vertical="center"/>
    </xf>
    <xf numFmtId="0" fontId="13" fillId="0" borderId="36" xfId="0" applyFont="1" applyBorder="1" applyAlignment="1">
      <alignment vertical="center"/>
    </xf>
    <xf numFmtId="0" fontId="65" fillId="0" borderId="38" xfId="54" applyFont="1" applyBorder="1" applyAlignment="1">
      <alignment vertical="center"/>
    </xf>
    <xf numFmtId="0" fontId="79" fillId="0" borderId="25" xfId="54" applyFont="1" applyBorder="1" applyAlignment="1">
      <alignment horizontal="center" vertical="center" wrapText="1"/>
    </xf>
    <xf numFmtId="0" fontId="84" fillId="0" borderId="24" xfId="54" applyFont="1" applyBorder="1" applyAlignment="1">
      <alignment horizontal="center" vertical="center" wrapText="1"/>
    </xf>
    <xf numFmtId="0" fontId="84" fillId="0" borderId="22" xfId="54" applyFont="1" applyBorder="1" applyAlignment="1">
      <alignment horizontal="center" vertical="center" wrapText="1"/>
    </xf>
    <xf numFmtId="0" fontId="79" fillId="0" borderId="20" xfId="54" applyFont="1" applyBorder="1" applyAlignment="1">
      <alignment horizontal="center" vertical="center" wrapText="1"/>
    </xf>
    <xf numFmtId="0" fontId="13" fillId="0" borderId="39" xfId="0" applyFont="1" applyBorder="1" applyAlignment="1">
      <alignment vertical="center"/>
    </xf>
    <xf numFmtId="0" fontId="13" fillId="0" borderId="28" xfId="0" applyFont="1" applyBorder="1" applyAlignment="1">
      <alignment vertical="center"/>
    </xf>
    <xf numFmtId="0" fontId="84" fillId="0" borderId="19" xfId="54" applyFont="1" applyBorder="1" applyAlignment="1">
      <alignment horizontal="center" vertical="center" wrapText="1"/>
    </xf>
    <xf numFmtId="0" fontId="79" fillId="0" borderId="13" xfId="54" applyFont="1" applyBorder="1" applyAlignment="1">
      <alignment horizontal="center" vertical="center" wrapText="1"/>
    </xf>
    <xf numFmtId="0" fontId="85" fillId="0" borderId="61" xfId="54" applyFont="1" applyBorder="1" applyAlignment="1">
      <alignment horizontal="center" vertical="center"/>
    </xf>
    <xf numFmtId="0" fontId="85" fillId="0" borderId="61" xfId="54" applyFont="1" applyBorder="1" applyAlignment="1">
      <alignment vertical="center"/>
    </xf>
    <xf numFmtId="0" fontId="85" fillId="0" borderId="61" xfId="54" applyFont="1" applyBorder="1" applyAlignment="1">
      <alignment horizontal="left" vertical="center"/>
    </xf>
    <xf numFmtId="0" fontId="86" fillId="0" borderId="65" xfId="54" applyFont="1" applyBorder="1" applyAlignment="1">
      <alignment vertical="center"/>
    </xf>
    <xf numFmtId="0" fontId="13" fillId="0" borderId="0" xfId="54" applyFont="1" applyAlignment="1">
      <alignment horizontal="left" vertical="center"/>
    </xf>
    <xf numFmtId="0" fontId="13" fillId="0" borderId="0" xfId="54" applyFont="1" applyAlignment="1">
      <alignment horizontal="center" vertical="center"/>
    </xf>
    <xf numFmtId="0" fontId="13" fillId="0" borderId="0" xfId="54" applyFont="1" applyAlignment="1">
      <alignment vertical="center"/>
    </xf>
    <xf numFmtId="0" fontId="13" fillId="0" borderId="0" xfId="54" applyFont="1" applyAlignment="1">
      <alignment vertical="center" textRotation="90" wrapText="1"/>
    </xf>
    <xf numFmtId="0" fontId="13" fillId="0" borderId="0" xfId="54" applyFont="1" applyAlignment="1">
      <alignment vertical="center" wrapText="1"/>
    </xf>
    <xf numFmtId="0" fontId="50" fillId="0" borderId="0" xfId="54" applyFont="1" applyAlignment="1">
      <alignment horizontal="center" vertical="center"/>
    </xf>
    <xf numFmtId="165" fontId="39" fillId="29" borderId="0" xfId="0" applyNumberFormat="1" applyFont="1" applyFill="1" applyBorder="1" applyAlignment="1">
      <alignment horizontal="center" vertical="center"/>
    </xf>
    <xf numFmtId="0" fontId="54" fillId="0" borderId="0" xfId="54" applyFont="1"/>
    <xf numFmtId="0" fontId="53" fillId="0" borderId="0" xfId="54" applyFont="1" applyAlignment="1">
      <alignment vertical="center" wrapText="1"/>
    </xf>
    <xf numFmtId="0" fontId="50" fillId="29" borderId="0" xfId="54" applyFont="1" applyFill="1" applyBorder="1" applyAlignment="1">
      <alignment horizontal="center" vertical="center"/>
    </xf>
    <xf numFmtId="0" fontId="13" fillId="0" borderId="0" xfId="54" applyFont="1" applyBorder="1" applyAlignment="1">
      <alignment vertical="center"/>
    </xf>
    <xf numFmtId="0" fontId="13" fillId="0" borderId="0" xfId="54" applyFont="1" applyBorder="1" applyAlignment="1">
      <alignment horizontal="left" vertical="center"/>
    </xf>
    <xf numFmtId="0" fontId="65" fillId="0" borderId="0" xfId="54" applyFont="1" applyAlignment="1">
      <alignment horizontal="left" vertical="center"/>
    </xf>
    <xf numFmtId="0" fontId="66" fillId="0" borderId="15" xfId="54" applyFont="1" applyBorder="1" applyAlignment="1">
      <alignment vertical="center"/>
    </xf>
    <xf numFmtId="0" fontId="65" fillId="0" borderId="15" xfId="54" applyFont="1" applyBorder="1" applyAlignment="1">
      <alignment horizontal="left" vertical="center"/>
    </xf>
    <xf numFmtId="0" fontId="65" fillId="0" borderId="15" xfId="54" applyFont="1" applyBorder="1" applyAlignment="1">
      <alignment horizontal="center" vertical="center"/>
    </xf>
    <xf numFmtId="0" fontId="67" fillId="0" borderId="15" xfId="54" applyFont="1" applyBorder="1" applyAlignment="1">
      <alignment horizontal="center" vertical="center"/>
    </xf>
    <xf numFmtId="0" fontId="13" fillId="0" borderId="13" xfId="54" applyFont="1" applyFill="1" applyBorder="1" applyAlignment="1">
      <alignment horizontal="center" vertical="center" wrapText="1"/>
    </xf>
    <xf numFmtId="0" fontId="13" fillId="0" borderId="13" xfId="54" applyFont="1" applyBorder="1" applyAlignment="1">
      <alignment vertical="center" wrapText="1"/>
    </xf>
    <xf numFmtId="0" fontId="13" fillId="0" borderId="60" xfId="54" applyFont="1" applyFill="1" applyBorder="1" applyAlignment="1">
      <alignment horizontal="center" vertical="center" wrapText="1"/>
    </xf>
    <xf numFmtId="0" fontId="14" fillId="0" borderId="0" xfId="54" applyFont="1" applyBorder="1"/>
    <xf numFmtId="0" fontId="14" fillId="0" borderId="0" xfId="54" applyFont="1" applyBorder="1" applyAlignment="1">
      <alignment vertical="center" textRotation="90" wrapText="1"/>
    </xf>
    <xf numFmtId="0" fontId="54" fillId="0" borderId="0" xfId="54" applyFont="1" applyBorder="1"/>
    <xf numFmtId="0" fontId="13" fillId="0" borderId="0" xfId="54" applyFont="1" applyBorder="1" applyAlignment="1">
      <alignment vertical="center" wrapText="1"/>
    </xf>
    <xf numFmtId="0" fontId="53" fillId="0" borderId="0" xfId="54" applyFont="1" applyBorder="1" applyAlignment="1">
      <alignment vertical="center" wrapText="1"/>
    </xf>
    <xf numFmtId="0" fontId="64" fillId="0" borderId="15" xfId="54" applyFont="1" applyBorder="1" applyAlignment="1">
      <alignment vertical="center"/>
    </xf>
    <xf numFmtId="0" fontId="13" fillId="0" borderId="20" xfId="54" applyFont="1" applyBorder="1" applyAlignment="1">
      <alignment horizontal="center" vertical="center" wrapText="1"/>
    </xf>
    <xf numFmtId="0" fontId="13" fillId="0" borderId="20" xfId="54" applyFont="1" applyFill="1" applyBorder="1" applyAlignment="1">
      <alignment horizontal="center" vertical="center" wrapText="1"/>
    </xf>
    <xf numFmtId="165" fontId="13" fillId="0" borderId="20" xfId="54" applyNumberFormat="1" applyFont="1" applyFill="1" applyBorder="1" applyAlignment="1">
      <alignment horizontal="center" vertical="center" wrapText="1"/>
    </xf>
    <xf numFmtId="0" fontId="13" fillId="0" borderId="25" xfId="54" applyFont="1" applyFill="1" applyBorder="1" applyAlignment="1">
      <alignment horizontal="center" vertical="center" wrapText="1"/>
    </xf>
    <xf numFmtId="0" fontId="13" fillId="0" borderId="13" xfId="0" applyFont="1" applyBorder="1" applyAlignment="1">
      <alignment vertical="center" wrapText="1"/>
    </xf>
    <xf numFmtId="0" fontId="13" fillId="0" borderId="22" xfId="54" applyFont="1" applyBorder="1" applyAlignment="1">
      <alignment horizontal="center" vertical="center" wrapText="1"/>
    </xf>
    <xf numFmtId="0" fontId="13" fillId="0" borderId="24" xfId="54" applyFont="1" applyBorder="1" applyAlignment="1">
      <alignment horizontal="center" vertical="center" wrapText="1"/>
    </xf>
    <xf numFmtId="0" fontId="65" fillId="0" borderId="0" xfId="54" applyFont="1" applyBorder="1" applyAlignment="1">
      <alignment horizontal="left" vertical="center"/>
    </xf>
    <xf numFmtId="0" fontId="65" fillId="0" borderId="0" xfId="54" applyFont="1" applyBorder="1" applyAlignment="1">
      <alignment horizontal="center" vertical="center"/>
    </xf>
    <xf numFmtId="0" fontId="67" fillId="0" borderId="0" xfId="54" applyFont="1" applyBorder="1" applyAlignment="1">
      <alignment horizontal="center" vertical="center"/>
    </xf>
    <xf numFmtId="166" fontId="13" fillId="0" borderId="13" xfId="54" applyNumberFormat="1" applyFont="1" applyFill="1" applyBorder="1" applyAlignment="1">
      <alignment horizontal="center" vertical="center" wrapText="1"/>
    </xf>
    <xf numFmtId="0" fontId="13" fillId="0" borderId="20" xfId="0" applyFont="1" applyBorder="1" applyAlignment="1">
      <alignment horizontal="left" vertical="center" wrapText="1"/>
    </xf>
    <xf numFmtId="0" fontId="3" fillId="0" borderId="13" xfId="0" applyFont="1" applyBorder="1" applyAlignment="1">
      <alignment vertical="center"/>
    </xf>
    <xf numFmtId="0" fontId="87" fillId="0" borderId="15" xfId="54" applyFont="1" applyBorder="1" applyAlignment="1">
      <alignment vertical="center"/>
    </xf>
    <xf numFmtId="0" fontId="78" fillId="0" borderId="20" xfId="0" applyFont="1" applyBorder="1" applyAlignment="1">
      <alignment vertical="center"/>
    </xf>
    <xf numFmtId="0" fontId="13" fillId="0" borderId="14" xfId="54" applyFont="1" applyBorder="1" applyAlignment="1">
      <alignment horizontal="center" vertical="center" wrapText="1"/>
    </xf>
    <xf numFmtId="0" fontId="13" fillId="0" borderId="19" xfId="54" applyFont="1" applyBorder="1" applyAlignment="1">
      <alignment horizontal="center" vertical="center" wrapText="1"/>
    </xf>
    <xf numFmtId="0" fontId="13" fillId="0" borderId="13" xfId="54" applyFont="1" applyBorder="1" applyAlignment="1">
      <alignment horizontal="center" vertical="center" wrapText="1"/>
    </xf>
    <xf numFmtId="0" fontId="13" fillId="0" borderId="25" xfId="54" applyFont="1" applyBorder="1" applyAlignment="1">
      <alignment horizontal="center" vertical="center" wrapText="1"/>
    </xf>
    <xf numFmtId="0" fontId="13" fillId="0" borderId="60" xfId="54" applyFont="1" applyBorder="1" applyAlignment="1">
      <alignment horizontal="center" vertical="center" wrapText="1"/>
    </xf>
    <xf numFmtId="0" fontId="13" fillId="0" borderId="38" xfId="0" applyFont="1" applyBorder="1" applyAlignment="1">
      <alignment vertical="center"/>
    </xf>
    <xf numFmtId="0" fontId="13" fillId="0" borderId="25" xfId="0" applyFont="1" applyBorder="1" applyAlignment="1">
      <alignment vertical="center" wrapText="1"/>
    </xf>
    <xf numFmtId="0" fontId="13" fillId="0" borderId="60" xfId="0" applyFont="1" applyBorder="1" applyAlignment="1">
      <alignment horizontal="center" vertical="center"/>
    </xf>
    <xf numFmtId="0" fontId="13" fillId="0" borderId="13" xfId="0" applyFont="1" applyBorder="1" applyAlignment="1">
      <alignment horizontal="center" vertical="center"/>
    </xf>
    <xf numFmtId="0" fontId="13" fillId="0" borderId="20" xfId="0" applyFont="1" applyBorder="1" applyAlignment="1">
      <alignment horizontal="center" vertical="center"/>
    </xf>
    <xf numFmtId="0" fontId="13" fillId="0" borderId="13"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3" xfId="54" applyFont="1" applyBorder="1" applyAlignment="1">
      <alignment horizontal="center" vertical="center"/>
    </xf>
    <xf numFmtId="9" fontId="13" fillId="0" borderId="13" xfId="54" applyNumberFormat="1" applyFont="1" applyBorder="1" applyAlignment="1">
      <alignment horizontal="center" vertical="center" wrapText="1"/>
    </xf>
    <xf numFmtId="17" fontId="34" fillId="30" borderId="75" xfId="54" applyNumberFormat="1" applyFont="1" applyFill="1" applyBorder="1" applyAlignment="1">
      <alignment horizontal="center" vertical="center" wrapText="1"/>
    </xf>
    <xf numFmtId="0" fontId="13" fillId="0" borderId="37" xfId="54" applyFont="1" applyBorder="1" applyAlignment="1">
      <alignment vertical="center"/>
    </xf>
    <xf numFmtId="0" fontId="13" fillId="0" borderId="35" xfId="54" applyFont="1" applyBorder="1" applyAlignment="1">
      <alignment vertical="center"/>
    </xf>
    <xf numFmtId="0" fontId="13" fillId="0" borderId="27" xfId="54" applyFont="1" applyBorder="1" applyAlignment="1">
      <alignment vertical="center"/>
    </xf>
    <xf numFmtId="0" fontId="13" fillId="0" borderId="14" xfId="0" applyFont="1" applyBorder="1" applyAlignment="1">
      <alignment vertical="center"/>
    </xf>
    <xf numFmtId="0" fontId="13" fillId="0" borderId="38" xfId="54" applyFont="1" applyBorder="1" applyAlignment="1">
      <alignment vertical="center"/>
    </xf>
    <xf numFmtId="0" fontId="13" fillId="0" borderId="3" xfId="54" applyFont="1" applyBorder="1" applyAlignment="1">
      <alignment vertical="center"/>
    </xf>
    <xf numFmtId="0" fontId="13" fillId="29" borderId="13" xfId="54" applyFont="1" applyFill="1" applyBorder="1" applyAlignment="1">
      <alignment horizontal="center" vertical="center" wrapText="1"/>
    </xf>
    <xf numFmtId="0" fontId="75" fillId="29" borderId="13" xfId="54" applyFont="1" applyFill="1" applyBorder="1" applyAlignment="1">
      <alignment horizontal="center" vertical="center"/>
    </xf>
    <xf numFmtId="0" fontId="13" fillId="29" borderId="13" xfId="0" applyFont="1" applyFill="1" applyBorder="1" applyAlignment="1">
      <alignment horizontal="center" vertical="center" wrapText="1"/>
    </xf>
    <xf numFmtId="0" fontId="82" fillId="29" borderId="60" xfId="54" applyFont="1" applyFill="1" applyBorder="1" applyAlignment="1">
      <alignment horizontal="center" vertical="center" wrapText="1"/>
    </xf>
    <xf numFmtId="0" fontId="75" fillId="29" borderId="60" xfId="54" applyFont="1" applyFill="1" applyBorder="1" applyAlignment="1">
      <alignment horizontal="center" vertical="center"/>
    </xf>
    <xf numFmtId="0" fontId="75" fillId="29" borderId="20" xfId="54" applyFont="1" applyFill="1" applyBorder="1" applyAlignment="1">
      <alignment horizontal="center" vertical="center"/>
    </xf>
    <xf numFmtId="0" fontId="13" fillId="0" borderId="13" xfId="0" applyFont="1" applyBorder="1" applyAlignment="1">
      <alignment horizontal="left" vertical="center" wrapText="1"/>
    </xf>
    <xf numFmtId="9" fontId="13" fillId="0" borderId="13" xfId="54" applyNumberFormat="1" applyFont="1" applyFill="1" applyBorder="1" applyAlignment="1">
      <alignment horizontal="center" vertical="center" wrapText="1"/>
    </xf>
    <xf numFmtId="0" fontId="89" fillId="0" borderId="15" xfId="54" applyFont="1" applyBorder="1" applyAlignment="1">
      <alignment vertical="center"/>
    </xf>
    <xf numFmtId="166" fontId="13" fillId="0" borderId="20" xfId="54" applyNumberFormat="1" applyFont="1" applyFill="1" applyBorder="1" applyAlignment="1">
      <alignment horizontal="center" vertical="center" wrapText="1"/>
    </xf>
    <xf numFmtId="9" fontId="13" fillId="29" borderId="13" xfId="54" applyNumberFormat="1" applyFont="1" applyFill="1" applyBorder="1" applyAlignment="1">
      <alignment horizontal="center" vertical="center" wrapText="1"/>
    </xf>
    <xf numFmtId="0" fontId="13" fillId="0" borderId="25" xfId="54" applyFont="1" applyBorder="1" applyAlignment="1">
      <alignment horizontal="center" vertical="center"/>
    </xf>
    <xf numFmtId="0" fontId="13" fillId="0" borderId="75" xfId="0" applyFont="1" applyBorder="1" applyAlignment="1">
      <alignment horizontal="center" vertical="center" wrapText="1"/>
    </xf>
    <xf numFmtId="0" fontId="78" fillId="40" borderId="13" xfId="0" applyFont="1" applyFill="1" applyBorder="1" applyAlignment="1">
      <alignment vertical="center" wrapText="1"/>
    </xf>
    <xf numFmtId="0" fontId="13" fillId="0" borderId="60" xfId="0" applyFont="1" applyBorder="1" applyAlignment="1">
      <alignment vertical="center" wrapText="1"/>
    </xf>
    <xf numFmtId="0" fontId="13" fillId="0" borderId="60" xfId="0" applyFont="1" applyBorder="1" applyAlignment="1">
      <alignment vertical="center"/>
    </xf>
    <xf numFmtId="9" fontId="13" fillId="29" borderId="25" xfId="54" applyNumberFormat="1" applyFont="1" applyFill="1" applyBorder="1" applyAlignment="1">
      <alignment horizontal="center" vertical="center" wrapText="1"/>
    </xf>
    <xf numFmtId="9" fontId="13" fillId="0" borderId="13" xfId="54" quotePrefix="1" applyNumberFormat="1" applyFont="1" applyFill="1" applyBorder="1" applyAlignment="1">
      <alignment horizontal="center" vertical="center" wrapText="1"/>
    </xf>
    <xf numFmtId="1" fontId="13" fillId="0" borderId="13" xfId="54" applyNumberFormat="1" applyFont="1" applyFill="1" applyBorder="1" applyAlignment="1">
      <alignment horizontal="center" vertical="center" wrapText="1"/>
    </xf>
    <xf numFmtId="0" fontId="13" fillId="0" borderId="61" xfId="54" applyFont="1" applyBorder="1" applyAlignment="1">
      <alignment vertical="center"/>
    </xf>
    <xf numFmtId="0" fontId="73" fillId="0" borderId="61" xfId="54" applyFont="1" applyBorder="1" applyAlignment="1">
      <alignment vertical="center"/>
    </xf>
    <xf numFmtId="0" fontId="13" fillId="0" borderId="84" xfId="54" applyFont="1" applyBorder="1" applyAlignment="1">
      <alignment horizontal="center" vertical="center" wrapText="1"/>
    </xf>
    <xf numFmtId="0" fontId="13" fillId="0" borderId="22" xfId="54" applyFont="1" applyBorder="1" applyAlignment="1">
      <alignment horizontal="center" vertical="center"/>
    </xf>
    <xf numFmtId="0" fontId="13" fillId="0" borderId="24" xfId="54" applyFont="1" applyBorder="1" applyAlignment="1">
      <alignment horizontal="center" vertical="center"/>
    </xf>
    <xf numFmtId="0" fontId="90" fillId="0" borderId="0" xfId="55" applyFont="1"/>
    <xf numFmtId="0" fontId="91" fillId="0" borderId="0" xfId="55" applyFont="1"/>
    <xf numFmtId="0" fontId="92" fillId="0" borderId="0" xfId="55" applyFont="1"/>
    <xf numFmtId="0" fontId="94" fillId="0" borderId="0" xfId="55" applyFont="1"/>
    <xf numFmtId="0" fontId="95" fillId="0" borderId="0" xfId="55" applyFont="1"/>
    <xf numFmtId="0" fontId="13" fillId="0" borderId="82" xfId="54" applyFont="1" applyBorder="1" applyAlignment="1">
      <alignment horizontal="center" vertical="center" wrapText="1"/>
    </xf>
    <xf numFmtId="166" fontId="13" fillId="0" borderId="13" xfId="0" applyNumberFormat="1" applyFont="1" applyBorder="1" applyAlignment="1">
      <alignment horizontal="center" vertical="center" wrapText="1"/>
    </xf>
    <xf numFmtId="0" fontId="78" fillId="0" borderId="13" xfId="0" applyFont="1" applyBorder="1" applyAlignment="1">
      <alignment vertical="center"/>
    </xf>
    <xf numFmtId="0" fontId="13" fillId="29" borderId="25" xfId="54" applyFont="1" applyFill="1" applyBorder="1" applyAlignment="1">
      <alignment horizontal="center" vertical="center" wrapText="1"/>
    </xf>
    <xf numFmtId="3" fontId="13" fillId="0" borderId="13" xfId="54" applyNumberFormat="1" applyFont="1" applyFill="1" applyBorder="1" applyAlignment="1">
      <alignment horizontal="center" vertical="center" wrapText="1"/>
    </xf>
    <xf numFmtId="0" fontId="13" fillId="29" borderId="20" xfId="54" applyFont="1" applyFill="1" applyBorder="1" applyAlignment="1">
      <alignment horizontal="center" vertical="center" wrapText="1"/>
    </xf>
    <xf numFmtId="166" fontId="13" fillId="29" borderId="13" xfId="157" applyNumberFormat="1" applyFont="1" applyFill="1" applyBorder="1" applyAlignment="1">
      <alignment horizontal="center" vertical="center" wrapText="1"/>
    </xf>
    <xf numFmtId="3" fontId="13" fillId="29" borderId="13" xfId="54" applyNumberFormat="1" applyFont="1" applyFill="1" applyBorder="1" applyAlignment="1">
      <alignment horizontal="center" vertical="center" wrapText="1"/>
    </xf>
    <xf numFmtId="166" fontId="13" fillId="30" borderId="13" xfId="157" applyNumberFormat="1" applyFont="1" applyFill="1" applyBorder="1" applyAlignment="1">
      <alignment horizontal="center" vertical="center" wrapText="1"/>
    </xf>
    <xf numFmtId="17" fontId="34" fillId="30" borderId="25" xfId="54" applyNumberFormat="1" applyFont="1" applyFill="1" applyBorder="1" applyAlignment="1">
      <alignment horizontal="center" vertical="center" wrapText="1"/>
    </xf>
    <xf numFmtId="0" fontId="86" fillId="0" borderId="30" xfId="54" applyFont="1" applyBorder="1" applyAlignment="1">
      <alignment vertical="center" wrapText="1"/>
    </xf>
    <xf numFmtId="166" fontId="13" fillId="0" borderId="13" xfId="157" applyNumberFormat="1" applyFont="1" applyFill="1" applyBorder="1" applyAlignment="1">
      <alignment horizontal="center" vertical="center" wrapText="1"/>
    </xf>
    <xf numFmtId="166" fontId="13" fillId="0" borderId="13" xfId="157" applyNumberFormat="1" applyFont="1" applyBorder="1" applyAlignment="1">
      <alignment horizontal="center" vertical="center"/>
    </xf>
    <xf numFmtId="0" fontId="13" fillId="29" borderId="22" xfId="54" applyFont="1" applyFill="1" applyBorder="1" applyAlignment="1">
      <alignment horizontal="center" vertical="center" wrapText="1"/>
    </xf>
    <xf numFmtId="0" fontId="13" fillId="29" borderId="13" xfId="0" applyFont="1" applyFill="1" applyBorder="1" applyAlignment="1">
      <alignment vertical="center" wrapText="1"/>
    </xf>
    <xf numFmtId="0" fontId="13" fillId="29" borderId="24" xfId="54"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13" fillId="29" borderId="60" xfId="0" applyFont="1" applyFill="1" applyBorder="1" applyAlignment="1">
      <alignment horizontal="center" vertical="center"/>
    </xf>
    <xf numFmtId="9" fontId="13" fillId="29" borderId="13" xfId="0" applyNumberFormat="1" applyFont="1" applyFill="1" applyBorder="1" applyAlignment="1">
      <alignment horizontal="center" vertical="center"/>
    </xf>
    <xf numFmtId="0" fontId="13" fillId="29" borderId="13" xfId="0" applyFont="1" applyFill="1" applyBorder="1" applyAlignment="1">
      <alignment vertical="center"/>
    </xf>
    <xf numFmtId="9" fontId="13" fillId="29" borderId="13" xfId="157" applyNumberFormat="1" applyFont="1" applyFill="1" applyBorder="1" applyAlignment="1">
      <alignment horizontal="center" vertical="center" wrapText="1"/>
    </xf>
    <xf numFmtId="0" fontId="13" fillId="29" borderId="51" xfId="0" applyFont="1" applyFill="1" applyBorder="1" applyAlignment="1">
      <alignment horizontal="center" vertical="center" wrapText="1"/>
    </xf>
    <xf numFmtId="9" fontId="13" fillId="29" borderId="15" xfId="0" applyNumberFormat="1" applyFont="1" applyFill="1" applyBorder="1" applyAlignment="1">
      <alignment horizontal="center" vertical="center" wrapText="1"/>
    </xf>
    <xf numFmtId="0" fontId="34" fillId="0" borderId="20" xfId="0" applyFont="1" applyBorder="1" applyAlignment="1">
      <alignment vertical="center" wrapText="1"/>
    </xf>
    <xf numFmtId="0" fontId="96" fillId="0" borderId="13" xfId="0" applyFont="1" applyBorder="1" applyAlignment="1">
      <alignment vertical="center"/>
    </xf>
    <xf numFmtId="0" fontId="34" fillId="0" borderId="13" xfId="0" applyFont="1" applyBorder="1" applyAlignment="1">
      <alignment vertical="center" wrapText="1"/>
    </xf>
    <xf numFmtId="0" fontId="34" fillId="0" borderId="20" xfId="54" applyFont="1" applyFill="1" applyBorder="1" applyAlignment="1">
      <alignment vertical="center" wrapText="1"/>
    </xf>
    <xf numFmtId="1" fontId="13" fillId="0" borderId="20" xfId="54" applyNumberFormat="1" applyFont="1" applyFill="1" applyBorder="1" applyAlignment="1">
      <alignment horizontal="center" vertical="center" wrapText="1"/>
    </xf>
    <xf numFmtId="0" fontId="13" fillId="0" borderId="75" xfId="54" applyFont="1" applyBorder="1" applyAlignment="1">
      <alignment horizontal="center" vertical="center"/>
    </xf>
    <xf numFmtId="0" fontId="34" fillId="29" borderId="13" xfId="0" applyFont="1" applyFill="1" applyBorder="1" applyAlignment="1">
      <alignment vertical="center" wrapText="1"/>
    </xf>
    <xf numFmtId="0" fontId="13" fillId="0" borderId="82" xfId="54" applyFont="1" applyBorder="1" applyAlignment="1">
      <alignment horizontal="center" vertical="center"/>
    </xf>
    <xf numFmtId="0" fontId="13" fillId="0" borderId="60" xfId="54" applyFont="1" applyBorder="1" applyAlignment="1">
      <alignment horizontal="center" vertical="center"/>
    </xf>
    <xf numFmtId="0" fontId="85" fillId="0" borderId="0" xfId="54" applyFont="1" applyBorder="1" applyAlignment="1">
      <alignment horizontal="center" vertical="center"/>
    </xf>
    <xf numFmtId="0" fontId="13" fillId="0" borderId="39" xfId="54" applyFont="1" applyBorder="1" applyAlignment="1">
      <alignment vertical="center"/>
    </xf>
    <xf numFmtId="0" fontId="13" fillId="0" borderId="36" xfId="54" applyFont="1" applyBorder="1" applyAlignment="1">
      <alignment vertical="center"/>
    </xf>
    <xf numFmtId="166" fontId="13" fillId="29" borderId="60" xfId="157" applyNumberFormat="1" applyFont="1" applyFill="1" applyBorder="1" applyAlignment="1">
      <alignment horizontal="center" vertical="center" wrapText="1"/>
    </xf>
    <xf numFmtId="165" fontId="13" fillId="0" borderId="13" xfId="0" applyNumberFormat="1" applyFont="1" applyFill="1" applyBorder="1" applyAlignment="1">
      <alignment horizontal="center" vertical="center" wrapText="1"/>
    </xf>
    <xf numFmtId="165" fontId="13" fillId="0" borderId="13" xfId="0" applyNumberFormat="1" applyFont="1" applyFill="1" applyBorder="1" applyAlignment="1">
      <alignment horizontal="center" vertical="center"/>
    </xf>
    <xf numFmtId="0" fontId="82" fillId="0" borderId="13" xfId="54" applyFont="1" applyFill="1" applyBorder="1" applyAlignment="1">
      <alignment horizontal="center" vertical="center" wrapText="1"/>
    </xf>
    <xf numFmtId="0" fontId="79" fillId="0" borderId="19" xfId="54" applyFont="1" applyBorder="1" applyAlignment="1">
      <alignment horizontal="center" vertical="center" wrapText="1"/>
    </xf>
    <xf numFmtId="0" fontId="79" fillId="0" borderId="22" xfId="54" applyFont="1" applyBorder="1" applyAlignment="1">
      <alignment horizontal="center" vertical="center" wrapText="1"/>
    </xf>
    <xf numFmtId="0" fontId="79" fillId="0" borderId="24" xfId="54" applyFont="1" applyBorder="1" applyAlignment="1">
      <alignment horizontal="center" vertical="center" wrapText="1"/>
    </xf>
    <xf numFmtId="0" fontId="48" fillId="0" borderId="15" xfId="55" applyFont="1" applyBorder="1"/>
    <xf numFmtId="0" fontId="48" fillId="0" borderId="80" xfId="55" applyFont="1" applyBorder="1"/>
    <xf numFmtId="0" fontId="13" fillId="0" borderId="53" xfId="0" applyFont="1" applyBorder="1" applyAlignment="1">
      <alignment vertical="center"/>
    </xf>
    <xf numFmtId="0" fontId="13" fillId="0" borderId="72" xfId="0" applyFont="1" applyBorder="1" applyAlignment="1">
      <alignment vertical="center"/>
    </xf>
    <xf numFmtId="0" fontId="13" fillId="0" borderId="51" xfId="0" applyFont="1" applyBorder="1" applyAlignment="1">
      <alignment vertical="center"/>
    </xf>
    <xf numFmtId="0" fontId="48" fillId="0" borderId="11" xfId="55" applyFont="1" applyBorder="1"/>
    <xf numFmtId="0" fontId="48" fillId="0" borderId="86" xfId="55" applyFont="1" applyBorder="1"/>
    <xf numFmtId="0" fontId="13" fillId="0" borderId="71" xfId="0" applyFont="1" applyBorder="1" applyAlignment="1">
      <alignment vertical="center"/>
    </xf>
    <xf numFmtId="0" fontId="13" fillId="0" borderId="84" xfId="0" applyFont="1" applyBorder="1" applyAlignment="1">
      <alignment vertical="center"/>
    </xf>
    <xf numFmtId="0" fontId="48" fillId="0" borderId="35" xfId="55" applyFont="1" applyBorder="1"/>
    <xf numFmtId="0" fontId="48" fillId="0" borderId="42" xfId="55" applyFont="1" applyBorder="1"/>
    <xf numFmtId="0" fontId="48" fillId="0" borderId="83" xfId="55" applyFont="1" applyBorder="1" applyAlignment="1">
      <alignment horizontal="center" vertical="center"/>
    </xf>
    <xf numFmtId="0" fontId="48" fillId="0" borderId="67" xfId="55" applyFont="1" applyBorder="1" applyAlignment="1">
      <alignment horizontal="center" vertical="center"/>
    </xf>
    <xf numFmtId="0" fontId="48" fillId="0" borderId="33" xfId="55" applyFont="1" applyBorder="1" applyAlignment="1">
      <alignment horizontal="center" vertical="center"/>
    </xf>
    <xf numFmtId="0" fontId="48" fillId="0" borderId="34" xfId="55" applyFont="1" applyBorder="1" applyAlignment="1">
      <alignment horizontal="center" vertical="center"/>
    </xf>
    <xf numFmtId="0" fontId="102" fillId="0" borderId="0" xfId="55" applyFont="1"/>
    <xf numFmtId="0" fontId="103" fillId="0" borderId="58" xfId="55" applyFont="1" applyBorder="1"/>
    <xf numFmtId="0" fontId="103" fillId="0" borderId="22" xfId="55" applyFont="1" applyBorder="1"/>
    <xf numFmtId="0" fontId="48" fillId="0" borderId="3" xfId="55" applyFont="1" applyBorder="1"/>
    <xf numFmtId="0" fontId="48" fillId="0" borderId="36" xfId="55" applyFont="1" applyBorder="1"/>
    <xf numFmtId="0" fontId="103" fillId="0" borderId="81" xfId="55" applyFont="1" applyBorder="1"/>
    <xf numFmtId="0" fontId="13" fillId="0" borderId="87" xfId="54" applyFont="1" applyBorder="1" applyAlignment="1">
      <alignment vertical="center"/>
    </xf>
    <xf numFmtId="0" fontId="13" fillId="0" borderId="88" xfId="54" applyFont="1" applyBorder="1" applyAlignment="1">
      <alignment vertical="center"/>
    </xf>
    <xf numFmtId="0" fontId="48" fillId="0" borderId="88" xfId="55" applyFont="1" applyBorder="1"/>
    <xf numFmtId="0" fontId="103" fillId="41" borderId="24" xfId="55" applyFont="1" applyFill="1" applyBorder="1"/>
    <xf numFmtId="0" fontId="48" fillId="0" borderId="44" xfId="55" applyFont="1" applyBorder="1"/>
    <xf numFmtId="166" fontId="48" fillId="0" borderId="83" xfId="55" applyNumberFormat="1" applyFont="1" applyBorder="1" applyAlignment="1">
      <alignment horizontal="center" vertical="center"/>
    </xf>
    <xf numFmtId="166" fontId="48" fillId="0" borderId="33" xfId="55" applyNumberFormat="1" applyFont="1" applyBorder="1" applyAlignment="1">
      <alignment horizontal="center" vertical="center"/>
    </xf>
    <xf numFmtId="166" fontId="48" fillId="0" borderId="34" xfId="55" applyNumberFormat="1" applyFont="1" applyBorder="1" applyAlignment="1">
      <alignment horizontal="center" vertical="center"/>
    </xf>
    <xf numFmtId="0" fontId="13" fillId="0" borderId="22" xfId="54" applyFont="1" applyFill="1" applyBorder="1" applyAlignment="1">
      <alignment horizontal="center" vertical="center" wrapText="1"/>
    </xf>
    <xf numFmtId="0" fontId="13" fillId="29" borderId="20" xfId="0" applyFont="1" applyFill="1" applyBorder="1" applyAlignment="1">
      <alignment horizontal="center" vertical="center"/>
    </xf>
    <xf numFmtId="0" fontId="13" fillId="29" borderId="25" xfId="0" applyFont="1" applyFill="1" applyBorder="1" applyAlignment="1">
      <alignment vertical="center" wrapText="1"/>
    </xf>
    <xf numFmtId="3" fontId="13" fillId="29" borderId="25" xfId="54" applyNumberFormat="1" applyFont="1" applyFill="1" applyBorder="1" applyAlignment="1">
      <alignment horizontal="center" vertical="center" wrapText="1"/>
    </xf>
    <xf numFmtId="0" fontId="86" fillId="0" borderId="61" xfId="54" applyFont="1" applyBorder="1" applyAlignment="1">
      <alignment vertical="center"/>
    </xf>
    <xf numFmtId="0" fontId="13" fillId="0" borderId="27" xfId="54" applyFont="1" applyBorder="1" applyAlignment="1">
      <alignment horizontal="center" vertical="center" wrapText="1"/>
    </xf>
    <xf numFmtId="0" fontId="13" fillId="0" borderId="28" xfId="54" applyFont="1" applyBorder="1" applyAlignment="1">
      <alignment horizontal="center" vertical="center" wrapText="1"/>
    </xf>
    <xf numFmtId="166" fontId="0" fillId="0" borderId="0" xfId="0" applyNumberFormat="1"/>
    <xf numFmtId="0" fontId="71" fillId="0" borderId="20" xfId="0" applyFont="1" applyBorder="1" applyAlignment="1">
      <alignment vertical="center" wrapText="1"/>
    </xf>
    <xf numFmtId="0" fontId="13" fillId="30" borderId="25" xfId="54" applyFont="1" applyFill="1" applyBorder="1" applyAlignment="1">
      <alignment vertical="center" wrapText="1"/>
    </xf>
    <xf numFmtId="0" fontId="79" fillId="0" borderId="83" xfId="54" applyFont="1" applyBorder="1" applyAlignment="1">
      <alignment horizontal="center" vertical="center" wrapText="1"/>
    </xf>
    <xf numFmtId="0" fontId="79" fillId="0" borderId="33" xfId="54" applyFont="1" applyBorder="1" applyAlignment="1">
      <alignment horizontal="center" vertical="center" wrapText="1"/>
    </xf>
    <xf numFmtId="0" fontId="79" fillId="0" borderId="34" xfId="54" applyFont="1" applyBorder="1" applyAlignment="1">
      <alignment horizontal="center" vertical="center" wrapText="1"/>
    </xf>
    <xf numFmtId="0" fontId="84" fillId="0" borderId="83" xfId="54" applyFont="1" applyBorder="1" applyAlignment="1">
      <alignment horizontal="center" vertical="center" wrapText="1"/>
    </xf>
    <xf numFmtId="0" fontId="84" fillId="0" borderId="33" xfId="54" applyFont="1" applyBorder="1" applyAlignment="1">
      <alignment horizontal="center" vertical="center" wrapText="1"/>
    </xf>
    <xf numFmtId="0" fontId="84" fillId="0" borderId="34" xfId="54" applyFont="1" applyBorder="1" applyAlignment="1">
      <alignment horizontal="center" vertical="center" wrapText="1"/>
    </xf>
    <xf numFmtId="0" fontId="65" fillId="0" borderId="61" xfId="54" applyFont="1" applyBorder="1" applyAlignment="1">
      <alignment horizontal="left" vertical="center"/>
    </xf>
    <xf numFmtId="0" fontId="65" fillId="0" borderId="3" xfId="54" applyFont="1" applyBorder="1" applyAlignment="1">
      <alignment horizontal="left" vertical="center"/>
    </xf>
    <xf numFmtId="165" fontId="13" fillId="30" borderId="39" xfId="54" applyNumberFormat="1" applyFont="1" applyFill="1" applyBorder="1" applyAlignment="1">
      <alignment horizontal="center" vertical="center" wrapText="1"/>
    </xf>
    <xf numFmtId="9" fontId="13" fillId="29" borderId="13" xfId="54" applyNumberFormat="1" applyFont="1" applyFill="1" applyBorder="1" applyAlignment="1">
      <alignment horizontal="center" vertical="center" wrapText="1"/>
    </xf>
    <xf numFmtId="0" fontId="101" fillId="0" borderId="13" xfId="54" applyFont="1" applyBorder="1" applyAlignment="1">
      <alignment horizontal="center" vertical="center"/>
    </xf>
    <xf numFmtId="17" fontId="34" fillId="30" borderId="13" xfId="54" applyNumberFormat="1" applyFont="1" applyFill="1" applyBorder="1" applyAlignment="1">
      <alignment horizontal="center" vertical="center" wrapText="1"/>
    </xf>
    <xf numFmtId="9" fontId="13" fillId="30" borderId="13" xfId="157" applyNumberFormat="1" applyFont="1" applyFill="1" applyBorder="1" applyAlignment="1">
      <alignment horizontal="center" vertical="center" wrapText="1"/>
    </xf>
    <xf numFmtId="0" fontId="75" fillId="0" borderId="13" xfId="54" applyFont="1" applyFill="1" applyBorder="1" applyAlignment="1">
      <alignment horizontal="center" vertical="center"/>
    </xf>
    <xf numFmtId="9" fontId="13" fillId="0" borderId="13" xfId="157" applyFont="1" applyFill="1" applyBorder="1" applyAlignment="1">
      <alignment horizontal="center" vertical="center" wrapText="1"/>
    </xf>
    <xf numFmtId="3" fontId="13" fillId="0" borderId="25" xfId="157" applyNumberFormat="1" applyFont="1" applyFill="1" applyBorder="1" applyAlignment="1">
      <alignment horizontal="center" vertical="center" wrapText="1"/>
    </xf>
    <xf numFmtId="0" fontId="13" fillId="0" borderId="13" xfId="157" applyNumberFormat="1" applyFont="1" applyFill="1" applyBorder="1" applyAlignment="1">
      <alignment horizontal="center" vertical="center" wrapText="1"/>
    </xf>
    <xf numFmtId="2" fontId="13" fillId="0" borderId="13" xfId="54" applyNumberFormat="1" applyFont="1" applyFill="1" applyBorder="1" applyAlignment="1">
      <alignment horizontal="center" vertical="center" wrapText="1"/>
    </xf>
    <xf numFmtId="10" fontId="13" fillId="0" borderId="25" xfId="54" applyNumberFormat="1" applyFont="1" applyFill="1" applyBorder="1" applyAlignment="1">
      <alignment horizontal="center" vertical="center" wrapText="1"/>
    </xf>
    <xf numFmtId="10" fontId="13" fillId="0" borderId="13" xfId="54" applyNumberFormat="1" applyFont="1" applyFill="1" applyBorder="1" applyAlignment="1">
      <alignment horizontal="center" vertical="center" wrapText="1"/>
    </xf>
    <xf numFmtId="1" fontId="13" fillId="0" borderId="13" xfId="0" applyNumberFormat="1" applyFont="1" applyFill="1" applyBorder="1" applyAlignment="1">
      <alignment horizontal="center" vertical="center" wrapText="1"/>
    </xf>
    <xf numFmtId="0" fontId="14" fillId="0" borderId="0" xfId="0" applyFont="1" applyAlignment="1">
      <alignment wrapText="1"/>
    </xf>
    <xf numFmtId="0" fontId="75" fillId="0" borderId="60" xfId="54" applyFont="1" applyFill="1" applyBorder="1" applyAlignment="1">
      <alignment horizontal="center" vertical="center"/>
    </xf>
    <xf numFmtId="0" fontId="82" fillId="0" borderId="60" xfId="54" applyFont="1" applyFill="1" applyBorder="1" applyAlignment="1">
      <alignment horizontal="center" vertical="center" wrapText="1"/>
    </xf>
    <xf numFmtId="9" fontId="13" fillId="0" borderId="60" xfId="54" applyNumberFormat="1" applyFont="1" applyFill="1" applyBorder="1" applyAlignment="1">
      <alignment horizontal="center" vertical="center" wrapText="1"/>
    </xf>
    <xf numFmtId="0" fontId="98" fillId="29" borderId="25" xfId="0" applyFont="1" applyFill="1" applyBorder="1" applyAlignment="1">
      <alignment vertical="center" wrapText="1"/>
    </xf>
    <xf numFmtId="0" fontId="13" fillId="29" borderId="24" xfId="54" applyFont="1" applyFill="1" applyBorder="1" applyAlignment="1">
      <alignment horizontal="center" vertical="center" wrapText="1"/>
    </xf>
    <xf numFmtId="166" fontId="13" fillId="29" borderId="25" xfId="157" applyNumberFormat="1" applyFont="1" applyFill="1" applyBorder="1" applyAlignment="1">
      <alignment horizontal="center" vertical="center"/>
    </xf>
    <xf numFmtId="166" fontId="13" fillId="0" borderId="25" xfId="54" applyNumberFormat="1" applyFont="1" applyBorder="1" applyAlignment="1">
      <alignment horizontal="center" vertical="center" wrapText="1"/>
    </xf>
    <xf numFmtId="17" fontId="105" fillId="0" borderId="0" xfId="55" quotePrefix="1" applyNumberFormat="1" applyFont="1"/>
    <xf numFmtId="9" fontId="13" fillId="29" borderId="13" xfId="54" applyNumberFormat="1" applyFont="1" applyFill="1" applyBorder="1" applyAlignment="1">
      <alignment horizontal="left" vertical="center" wrapText="1"/>
    </xf>
    <xf numFmtId="17" fontId="34" fillId="30" borderId="89" xfId="54" applyNumberFormat="1" applyFont="1" applyFill="1" applyBorder="1" applyAlignment="1">
      <alignment horizontal="center" vertical="center" wrapText="1"/>
    </xf>
    <xf numFmtId="165" fontId="13" fillId="30" borderId="71" xfId="54" applyNumberFormat="1" applyFont="1" applyFill="1" applyBorder="1" applyAlignment="1">
      <alignment horizontal="center" vertical="center" wrapText="1"/>
    </xf>
    <xf numFmtId="165" fontId="13" fillId="30" borderId="38" xfId="54" applyNumberFormat="1" applyFont="1" applyFill="1" applyBorder="1" applyAlignment="1">
      <alignment horizontal="center" vertical="center" wrapText="1"/>
    </xf>
    <xf numFmtId="166" fontId="13" fillId="30" borderId="38" xfId="157" applyNumberFormat="1" applyFont="1" applyFill="1" applyBorder="1" applyAlignment="1">
      <alignment horizontal="center" vertical="center" wrapText="1"/>
    </xf>
    <xf numFmtId="165" fontId="13" fillId="30" borderId="37" xfId="54" applyNumberFormat="1" applyFont="1" applyFill="1" applyBorder="1" applyAlignment="1">
      <alignment horizontal="center" vertical="center" wrapText="1"/>
    </xf>
    <xf numFmtId="0" fontId="13" fillId="30" borderId="37" xfId="54" applyNumberFormat="1" applyFont="1" applyFill="1" applyBorder="1" applyAlignment="1">
      <alignment horizontal="center" vertical="center" wrapText="1"/>
    </xf>
    <xf numFmtId="0" fontId="13" fillId="30" borderId="38" xfId="54" applyNumberFormat="1" applyFont="1" applyFill="1" applyBorder="1" applyAlignment="1">
      <alignment horizontal="center" vertical="center" wrapText="1"/>
    </xf>
    <xf numFmtId="166" fontId="13" fillId="30" borderId="38" xfId="54" applyNumberFormat="1" applyFont="1" applyFill="1" applyBorder="1" applyAlignment="1">
      <alignment horizontal="center" vertical="center" wrapText="1"/>
    </xf>
    <xf numFmtId="10" fontId="13" fillId="30" borderId="38" xfId="54" applyNumberFormat="1" applyFont="1" applyFill="1" applyBorder="1" applyAlignment="1">
      <alignment horizontal="center" vertical="center" wrapText="1"/>
    </xf>
    <xf numFmtId="166" fontId="13" fillId="30" borderId="39" xfId="157" applyNumberFormat="1" applyFont="1" applyFill="1" applyBorder="1" applyAlignment="1">
      <alignment horizontal="center" vertical="center" wrapText="1"/>
    </xf>
    <xf numFmtId="0" fontId="13" fillId="30" borderId="38" xfId="54" applyFont="1" applyFill="1" applyBorder="1" applyAlignment="1">
      <alignment horizontal="center" vertical="center" wrapText="1"/>
    </xf>
    <xf numFmtId="166" fontId="13" fillId="30" borderId="87" xfId="54" applyNumberFormat="1" applyFont="1" applyFill="1" applyBorder="1" applyAlignment="1">
      <alignment horizontal="center" vertical="center" wrapText="1"/>
    </xf>
    <xf numFmtId="166" fontId="13" fillId="30" borderId="39" xfId="54" applyNumberFormat="1" applyFont="1" applyFill="1" applyBorder="1" applyAlignment="1">
      <alignment horizontal="center" vertical="center" wrapText="1"/>
    </xf>
    <xf numFmtId="0" fontId="94" fillId="0" borderId="0" xfId="55" applyFont="1" applyFill="1"/>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1" fontId="13" fillId="0" borderId="38" xfId="157" applyNumberFormat="1" applyFont="1" applyFill="1" applyBorder="1" applyAlignment="1">
      <alignment horizontal="center" vertical="center" wrapText="1"/>
    </xf>
    <xf numFmtId="17" fontId="34" fillId="30" borderId="39" xfId="54" applyNumberFormat="1" applyFont="1" applyFill="1" applyBorder="1" applyAlignment="1">
      <alignment horizontal="center" vertical="center" wrapText="1"/>
    </xf>
    <xf numFmtId="0" fontId="13" fillId="0" borderId="0" xfId="54" applyFont="1" applyFill="1" applyAlignment="1">
      <alignment vertical="center" wrapText="1"/>
    </xf>
    <xf numFmtId="165" fontId="13" fillId="0" borderId="63" xfId="54" applyNumberFormat="1" applyFont="1" applyFill="1" applyBorder="1" applyAlignment="1">
      <alignment horizontal="center" vertical="center" wrapText="1"/>
    </xf>
    <xf numFmtId="0" fontId="86" fillId="0" borderId="0" xfId="0" applyFont="1" applyBorder="1" applyAlignment="1">
      <alignment horizontal="center" vertical="center" wrapText="1"/>
    </xf>
    <xf numFmtId="0" fontId="0" fillId="0" borderId="0" xfId="0" applyAlignment="1">
      <alignment horizontal="center"/>
    </xf>
    <xf numFmtId="0" fontId="79" fillId="0" borderId="0" xfId="54" applyFont="1" applyBorder="1" applyAlignment="1">
      <alignment horizontal="center" vertical="center" wrapText="1"/>
    </xf>
    <xf numFmtId="0" fontId="80" fillId="0" borderId="0" xfId="54" applyFont="1" applyFill="1" applyBorder="1" applyAlignment="1">
      <alignment horizontal="center" vertical="center" wrapText="1"/>
    </xf>
    <xf numFmtId="0" fontId="84" fillId="0" borderId="40" xfId="54" applyFont="1" applyBorder="1" applyAlignment="1">
      <alignment horizontal="center" vertical="center" wrapText="1"/>
    </xf>
    <xf numFmtId="9" fontId="0" fillId="0" borderId="0" xfId="0" applyNumberFormat="1"/>
    <xf numFmtId="0" fontId="84" fillId="0" borderId="90" xfId="54" applyFont="1" applyBorder="1" applyAlignment="1">
      <alignment horizontal="center" vertical="center" wrapText="1"/>
    </xf>
    <xf numFmtId="0" fontId="84" fillId="0" borderId="68" xfId="54" applyFont="1" applyBorder="1" applyAlignment="1">
      <alignment horizontal="center" vertical="center" wrapText="1"/>
    </xf>
    <xf numFmtId="0" fontId="79" fillId="0" borderId="40" xfId="54" applyFont="1" applyBorder="1" applyAlignment="1">
      <alignment horizontal="center" vertical="center" wrapText="1"/>
    </xf>
    <xf numFmtId="0" fontId="79" fillId="0" borderId="90" xfId="54" applyFont="1" applyBorder="1" applyAlignment="1">
      <alignment horizontal="center" vertical="center" wrapText="1"/>
    </xf>
    <xf numFmtId="0" fontId="79" fillId="0" borderId="68" xfId="54" applyFont="1" applyBorder="1" applyAlignment="1">
      <alignment horizontal="center" vertical="center" wrapText="1"/>
    </xf>
    <xf numFmtId="0" fontId="103" fillId="0" borderId="65" xfId="55" applyFont="1" applyBorder="1"/>
    <xf numFmtId="0" fontId="103" fillId="0" borderId="90" xfId="55" applyFont="1" applyBorder="1"/>
    <xf numFmtId="0" fontId="103" fillId="0" borderId="68" xfId="55" applyFont="1" applyBorder="1"/>
    <xf numFmtId="0" fontId="103" fillId="41" borderId="68" xfId="55" applyFont="1" applyFill="1" applyBorder="1"/>
    <xf numFmtId="0" fontId="0" fillId="0" borderId="0" xfId="0" applyBorder="1"/>
    <xf numFmtId="0" fontId="14" fillId="0" borderId="0" xfId="0" applyFont="1" applyBorder="1"/>
    <xf numFmtId="16" fontId="0" fillId="0" borderId="0" xfId="0" applyNumberFormat="1"/>
    <xf numFmtId="0" fontId="82" fillId="0" borderId="20" xfId="54" applyFont="1" applyFill="1" applyBorder="1" applyAlignment="1">
      <alignment horizontal="center" vertical="center" wrapText="1"/>
    </xf>
    <xf numFmtId="0" fontId="86" fillId="0" borderId="30" xfId="54" applyFont="1" applyBorder="1" applyAlignment="1">
      <alignment horizontal="left" vertical="center"/>
    </xf>
    <xf numFmtId="0" fontId="13" fillId="0" borderId="40" xfId="54" applyFont="1" applyBorder="1" applyAlignment="1">
      <alignment vertical="center"/>
    </xf>
    <xf numFmtId="17" fontId="34" fillId="30" borderId="78" xfId="54" applyNumberFormat="1" applyFont="1" applyFill="1" applyBorder="1" applyAlignment="1">
      <alignment horizontal="center" vertical="center" wrapText="1"/>
    </xf>
    <xf numFmtId="165" fontId="13" fillId="29" borderId="27" xfId="54" applyNumberFormat="1" applyFont="1" applyFill="1" applyBorder="1" applyAlignment="1">
      <alignment horizontal="center" vertical="center" wrapText="1"/>
    </xf>
    <xf numFmtId="166" fontId="13" fillId="29" borderId="14" xfId="157" applyNumberFormat="1" applyFont="1" applyFill="1" applyBorder="1" applyAlignment="1">
      <alignment horizontal="center" vertical="center" wrapText="1"/>
    </xf>
    <xf numFmtId="165" fontId="13" fillId="30" borderId="14" xfId="54" applyNumberFormat="1" applyFont="1" applyFill="1" applyBorder="1" applyAlignment="1">
      <alignment horizontal="center" vertical="center" wrapText="1"/>
    </xf>
    <xf numFmtId="1" fontId="13" fillId="29" borderId="14" xfId="54" applyNumberFormat="1" applyFont="1" applyFill="1" applyBorder="1" applyAlignment="1">
      <alignment horizontal="center" vertical="center" wrapText="1"/>
    </xf>
    <xf numFmtId="166" fontId="13" fillId="0" borderId="14" xfId="54" applyNumberFormat="1" applyFont="1" applyFill="1" applyBorder="1" applyAlignment="1">
      <alignment horizontal="center" vertical="center" wrapText="1"/>
    </xf>
    <xf numFmtId="9" fontId="13" fillId="29" borderId="14" xfId="54" applyNumberFormat="1" applyFont="1" applyFill="1" applyBorder="1" applyAlignment="1">
      <alignment horizontal="center" vertical="center" wrapText="1"/>
    </xf>
    <xf numFmtId="9" fontId="13" fillId="29" borderId="14" xfId="157" applyNumberFormat="1" applyFont="1" applyFill="1" applyBorder="1" applyAlignment="1">
      <alignment horizontal="center" vertical="center" wrapText="1"/>
    </xf>
    <xf numFmtId="166" fontId="13" fillId="0" borderId="27" xfId="54" applyNumberFormat="1" applyFont="1" applyFill="1" applyBorder="1" applyAlignment="1">
      <alignment horizontal="center" vertical="center" wrapText="1"/>
    </xf>
    <xf numFmtId="17" fontId="34" fillId="30" borderId="77" xfId="54" applyNumberFormat="1" applyFont="1" applyFill="1" applyBorder="1" applyAlignment="1">
      <alignment horizontal="center" vertical="center" wrapText="1"/>
    </xf>
    <xf numFmtId="1" fontId="13" fillId="0" borderId="21" xfId="54" applyNumberFormat="1" applyFont="1" applyFill="1" applyBorder="1" applyAlignment="1">
      <alignment horizontal="center" vertical="center" wrapText="1"/>
    </xf>
    <xf numFmtId="9" fontId="13" fillId="0" borderId="23" xfId="54" applyNumberFormat="1" applyFont="1" applyFill="1" applyBorder="1" applyAlignment="1">
      <alignment horizontal="center" vertical="center" wrapText="1"/>
    </xf>
    <xf numFmtId="166" fontId="13" fillId="0" borderId="23" xfId="157" applyNumberFormat="1" applyFont="1" applyFill="1" applyBorder="1" applyAlignment="1">
      <alignment horizontal="center" vertical="center" wrapText="1"/>
    </xf>
    <xf numFmtId="0" fontId="13" fillId="29" borderId="23" xfId="157" applyNumberFormat="1" applyFont="1" applyFill="1" applyBorder="1" applyAlignment="1">
      <alignment horizontal="center" vertical="center" wrapText="1"/>
    </xf>
    <xf numFmtId="166" fontId="13" fillId="29" borderId="23" xfId="157" applyNumberFormat="1" applyFont="1" applyFill="1" applyBorder="1" applyAlignment="1">
      <alignment horizontal="center" vertical="center" wrapText="1"/>
    </xf>
    <xf numFmtId="165" fontId="13" fillId="0" borderId="23" xfId="54" applyNumberFormat="1" applyFont="1" applyFill="1" applyBorder="1" applyAlignment="1">
      <alignment horizontal="center" vertical="center" wrapText="1"/>
    </xf>
    <xf numFmtId="165" fontId="13" fillId="30" borderId="23" xfId="54" applyNumberFormat="1" applyFont="1" applyFill="1" applyBorder="1" applyAlignment="1">
      <alignment horizontal="center" vertical="center" wrapText="1"/>
    </xf>
    <xf numFmtId="1" fontId="13" fillId="29" borderId="23" xfId="54" applyNumberFormat="1" applyFont="1" applyFill="1" applyBorder="1" applyAlignment="1">
      <alignment horizontal="center" vertical="center" wrapText="1"/>
    </xf>
    <xf numFmtId="0" fontId="13" fillId="29" borderId="23" xfId="54" applyNumberFormat="1" applyFont="1" applyFill="1" applyBorder="1" applyAlignment="1">
      <alignment horizontal="center" vertical="center" wrapText="1"/>
    </xf>
    <xf numFmtId="166" fontId="13" fillId="0" borderId="21" xfId="54" applyNumberFormat="1" applyFont="1" applyFill="1" applyBorder="1" applyAlignment="1">
      <alignment horizontal="center" vertical="center" wrapText="1"/>
    </xf>
    <xf numFmtId="166" fontId="13" fillId="0" borderId="23" xfId="54" applyNumberFormat="1" applyFont="1" applyFill="1" applyBorder="1" applyAlignment="1">
      <alignment horizontal="center" vertical="center" wrapText="1"/>
    </xf>
    <xf numFmtId="3" fontId="13" fillId="0" borderId="23" xfId="54" applyNumberFormat="1" applyFont="1" applyFill="1" applyBorder="1" applyAlignment="1">
      <alignment horizontal="center" vertical="center" wrapText="1"/>
    </xf>
    <xf numFmtId="165" fontId="13" fillId="0" borderId="21" xfId="54" applyNumberFormat="1" applyFont="1" applyFill="1" applyBorder="1" applyAlignment="1">
      <alignment horizontal="center" vertical="center" wrapText="1"/>
    </xf>
    <xf numFmtId="9" fontId="13" fillId="0" borderId="23" xfId="157" applyFont="1" applyFill="1" applyBorder="1" applyAlignment="1">
      <alignment horizontal="center" vertical="center" wrapText="1"/>
    </xf>
    <xf numFmtId="1" fontId="13" fillId="0" borderId="23" xfId="157" applyNumberFormat="1" applyFont="1" applyFill="1" applyBorder="1" applyAlignment="1">
      <alignment horizontal="center" vertical="center" wrapText="1"/>
    </xf>
    <xf numFmtId="9" fontId="13" fillId="29" borderId="23" xfId="54" applyNumberFormat="1" applyFont="1" applyFill="1" applyBorder="1" applyAlignment="1">
      <alignment horizontal="center" vertical="center" wrapText="1"/>
    </xf>
    <xf numFmtId="17" fontId="34" fillId="30" borderId="26" xfId="54" applyNumberFormat="1" applyFont="1" applyFill="1" applyBorder="1" applyAlignment="1">
      <alignment horizontal="center" vertical="center" wrapText="1"/>
    </xf>
    <xf numFmtId="166" fontId="13" fillId="29" borderId="23" xfId="54" applyNumberFormat="1" applyFont="1" applyFill="1" applyBorder="1" applyAlignment="1">
      <alignment horizontal="center" vertical="center" wrapText="1"/>
    </xf>
    <xf numFmtId="3" fontId="13" fillId="29" borderId="26" xfId="157" applyNumberFormat="1" applyFont="1" applyFill="1" applyBorder="1" applyAlignment="1">
      <alignment horizontal="center" vertical="center" wrapText="1"/>
    </xf>
    <xf numFmtId="0" fontId="13" fillId="0" borderId="23" xfId="54" applyNumberFormat="1" applyFont="1" applyFill="1" applyBorder="1" applyAlignment="1">
      <alignment horizontal="center" vertical="center" wrapText="1"/>
    </xf>
    <xf numFmtId="1" fontId="13" fillId="0" borderId="23" xfId="0" applyNumberFormat="1" applyFont="1" applyFill="1" applyBorder="1" applyAlignment="1">
      <alignment horizontal="center" vertical="center" wrapText="1"/>
    </xf>
    <xf numFmtId="3" fontId="13" fillId="29" borderId="28" xfId="157" applyNumberFormat="1" applyFont="1" applyFill="1" applyBorder="1" applyAlignment="1">
      <alignment horizontal="center" vertical="center" wrapText="1"/>
    </xf>
    <xf numFmtId="9" fontId="13" fillId="0" borderId="14" xfId="54" applyNumberFormat="1" applyFont="1" applyFill="1" applyBorder="1" applyAlignment="1">
      <alignment horizontal="center" vertical="center" wrapText="1"/>
    </xf>
    <xf numFmtId="0" fontId="13" fillId="0" borderId="14" xfId="157" applyNumberFormat="1" applyFont="1" applyFill="1" applyBorder="1" applyAlignment="1">
      <alignment horizontal="center" vertical="center" wrapText="1"/>
    </xf>
    <xf numFmtId="1" fontId="13" fillId="0" borderId="14" xfId="0" applyNumberFormat="1" applyFont="1" applyFill="1" applyBorder="1" applyAlignment="1">
      <alignment horizontal="center" vertical="center" wrapText="1"/>
    </xf>
    <xf numFmtId="2" fontId="13" fillId="29" borderId="14" xfId="54" applyNumberFormat="1" applyFont="1" applyFill="1" applyBorder="1" applyAlignment="1">
      <alignment horizontal="center" vertical="center" wrapText="1"/>
    </xf>
    <xf numFmtId="9" fontId="13" fillId="29" borderId="23" xfId="157" applyNumberFormat="1" applyFont="1" applyFill="1" applyBorder="1" applyAlignment="1">
      <alignment horizontal="center" vertical="center" wrapText="1"/>
    </xf>
    <xf numFmtId="10" fontId="13" fillId="29" borderId="26" xfId="54" applyNumberFormat="1" applyFont="1" applyFill="1" applyBorder="1" applyAlignment="1">
      <alignment horizontal="center" vertical="center" wrapText="1"/>
    </xf>
    <xf numFmtId="10" fontId="13" fillId="0" borderId="14" xfId="54" applyNumberFormat="1" applyFont="1" applyFill="1" applyBorder="1" applyAlignment="1">
      <alignment horizontal="center" vertical="center" wrapText="1"/>
    </xf>
    <xf numFmtId="0" fontId="13" fillId="30" borderId="28" xfId="54" applyFont="1" applyFill="1" applyBorder="1" applyAlignment="1">
      <alignment vertical="center" wrapText="1"/>
    </xf>
    <xf numFmtId="1" fontId="13" fillId="0" borderId="27" xfId="54" applyNumberFormat="1" applyFont="1" applyFill="1" applyBorder="1" applyAlignment="1">
      <alignment horizontal="center" vertical="center" wrapText="1"/>
    </xf>
    <xf numFmtId="10" fontId="13" fillId="29" borderId="14" xfId="54" applyNumberFormat="1" applyFont="1" applyFill="1" applyBorder="1" applyAlignment="1">
      <alignment horizontal="center" vertical="center" wrapText="1"/>
    </xf>
    <xf numFmtId="0" fontId="13" fillId="0" borderId="23" xfId="54" applyFont="1" applyFill="1" applyBorder="1" applyAlignment="1">
      <alignment horizontal="center" vertical="center" wrapText="1"/>
    </xf>
    <xf numFmtId="3" fontId="13" fillId="29" borderId="77" xfId="54" applyNumberFormat="1" applyFont="1" applyFill="1" applyBorder="1" applyAlignment="1">
      <alignment horizontal="center" vertical="center" wrapText="1"/>
    </xf>
    <xf numFmtId="0" fontId="13" fillId="0" borderId="21" xfId="54" applyNumberFormat="1" applyFont="1" applyFill="1" applyBorder="1" applyAlignment="1">
      <alignment horizontal="center" vertical="center" wrapText="1"/>
    </xf>
    <xf numFmtId="9" fontId="13" fillId="29" borderId="63" xfId="0" applyNumberFormat="1" applyFont="1" applyFill="1" applyBorder="1" applyAlignment="1">
      <alignment horizontal="center" vertical="center"/>
    </xf>
    <xf numFmtId="10" fontId="13" fillId="0" borderId="23" xfId="54" applyNumberFormat="1" applyFont="1" applyFill="1" applyBorder="1" applyAlignment="1">
      <alignment horizontal="center" vertical="center" wrapText="1"/>
    </xf>
    <xf numFmtId="17" fontId="34" fillId="30" borderId="28" xfId="54" applyNumberFormat="1" applyFont="1" applyFill="1" applyBorder="1" applyAlignment="1">
      <alignment horizontal="center" vertical="center" wrapText="1"/>
    </xf>
    <xf numFmtId="166" fontId="13" fillId="29" borderId="84" xfId="157" applyNumberFormat="1" applyFont="1" applyFill="1" applyBorder="1" applyAlignment="1">
      <alignment horizontal="center" vertical="center" wrapText="1"/>
    </xf>
    <xf numFmtId="0" fontId="13" fillId="29" borderId="27" xfId="54" applyFont="1" applyFill="1" applyBorder="1" applyAlignment="1">
      <alignment horizontal="center" vertical="center" wrapText="1"/>
    </xf>
    <xf numFmtId="0" fontId="13" fillId="29" borderId="14" xfId="54" applyFont="1" applyFill="1" applyBorder="1" applyAlignment="1">
      <alignment horizontal="center" vertical="center" wrapText="1"/>
    </xf>
    <xf numFmtId="166" fontId="13" fillId="0" borderId="84" xfId="54" applyNumberFormat="1" applyFont="1" applyFill="1" applyBorder="1" applyAlignment="1">
      <alignment horizontal="center" vertical="center" wrapText="1"/>
    </xf>
    <xf numFmtId="165" fontId="13" fillId="0" borderId="14" xfId="0" applyNumberFormat="1" applyFont="1" applyFill="1" applyBorder="1" applyAlignment="1">
      <alignment horizontal="center" vertical="center" wrapText="1"/>
    </xf>
    <xf numFmtId="166" fontId="13" fillId="0" borderId="63" xfId="54" applyNumberFormat="1" applyFont="1" applyFill="1" applyBorder="1" applyAlignment="1">
      <alignment horizontal="center" vertical="center" wrapText="1"/>
    </xf>
    <xf numFmtId="1" fontId="13" fillId="29" borderId="21" xfId="54" applyNumberFormat="1" applyFont="1" applyFill="1" applyBorder="1" applyAlignment="1">
      <alignment horizontal="center" vertical="center" wrapText="1"/>
    </xf>
    <xf numFmtId="9" fontId="13" fillId="29" borderId="26" xfId="54" applyNumberFormat="1" applyFont="1" applyFill="1" applyBorder="1" applyAlignment="1">
      <alignment horizontal="center" vertical="center" wrapText="1"/>
    </xf>
    <xf numFmtId="165" fontId="13" fillId="29" borderId="23" xfId="0" applyNumberFormat="1" applyFont="1" applyFill="1" applyBorder="1" applyAlignment="1">
      <alignment horizontal="center" vertical="center" wrapText="1"/>
    </xf>
    <xf numFmtId="9" fontId="13" fillId="0" borderId="63" xfId="54" applyNumberFormat="1" applyFont="1" applyFill="1" applyBorder="1" applyAlignment="1">
      <alignment horizontal="center" vertical="center" wrapText="1"/>
    </xf>
    <xf numFmtId="165" fontId="13" fillId="0" borderId="23" xfId="0" applyNumberFormat="1" applyFont="1" applyFill="1" applyBorder="1" applyAlignment="1">
      <alignment horizontal="center" vertical="center"/>
    </xf>
    <xf numFmtId="0" fontId="75" fillId="29" borderId="51" xfId="54" applyFont="1" applyFill="1" applyBorder="1" applyAlignment="1">
      <alignment horizontal="center" vertical="center"/>
    </xf>
    <xf numFmtId="0" fontId="82" fillId="0" borderId="25" xfId="54" applyFont="1" applyFill="1" applyBorder="1" applyAlignment="1">
      <alignment horizontal="center" vertical="center" wrapText="1"/>
    </xf>
    <xf numFmtId="0" fontId="13" fillId="30" borderId="21" xfId="54" applyNumberFormat="1" applyFont="1" applyFill="1" applyBorder="1" applyAlignment="1">
      <alignment horizontal="center" vertical="center" wrapText="1"/>
    </xf>
    <xf numFmtId="0" fontId="13" fillId="30" borderId="23" xfId="54" applyNumberFormat="1" applyFont="1" applyFill="1" applyBorder="1" applyAlignment="1">
      <alignment horizontal="center" vertical="center" wrapText="1"/>
    </xf>
    <xf numFmtId="166" fontId="13" fillId="30" borderId="23" xfId="54" applyNumberFormat="1" applyFont="1" applyFill="1" applyBorder="1" applyAlignment="1">
      <alignment horizontal="center" vertical="center" wrapText="1"/>
    </xf>
    <xf numFmtId="10" fontId="13" fillId="30" borderId="23" xfId="54" applyNumberFormat="1" applyFont="1" applyFill="1" applyBorder="1" applyAlignment="1">
      <alignment horizontal="center" vertical="center" wrapText="1"/>
    </xf>
    <xf numFmtId="0" fontId="109" fillId="42" borderId="13" xfId="54" applyFont="1" applyFill="1" applyBorder="1" applyAlignment="1">
      <alignment horizontal="center" vertical="center" wrapText="1"/>
    </xf>
    <xf numFmtId="0" fontId="13" fillId="0" borderId="13" xfId="54" applyFont="1" applyFill="1" applyBorder="1" applyAlignment="1">
      <alignment vertical="center" wrapText="1"/>
    </xf>
    <xf numFmtId="17" fontId="0" fillId="0" borderId="0" xfId="0" applyNumberFormat="1"/>
    <xf numFmtId="0" fontId="75" fillId="0" borderId="20" xfId="54" applyFont="1" applyFill="1" applyBorder="1" applyAlignment="1">
      <alignment horizontal="center" vertical="center"/>
    </xf>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17" fontId="34" fillId="30" borderId="87" xfId="54" applyNumberFormat="1" applyFont="1" applyFill="1" applyBorder="1" applyAlignment="1">
      <alignment horizontal="center" vertical="center" wrapText="1"/>
    </xf>
    <xf numFmtId="165" fontId="13" fillId="30" borderId="43" xfId="54" applyNumberFormat="1" applyFont="1" applyFill="1" applyBorder="1" applyAlignment="1">
      <alignment horizontal="center" vertical="center" wrapText="1"/>
    </xf>
    <xf numFmtId="0" fontId="13" fillId="30" borderId="42" xfId="54" applyNumberFormat="1" applyFont="1" applyFill="1" applyBorder="1" applyAlignment="1">
      <alignment horizontal="center" vertical="center" wrapText="1"/>
    </xf>
    <xf numFmtId="0" fontId="13" fillId="30" borderId="43" xfId="54" applyNumberFormat="1" applyFont="1" applyFill="1" applyBorder="1" applyAlignment="1">
      <alignment horizontal="center" vertical="center" wrapText="1"/>
    </xf>
    <xf numFmtId="166" fontId="13" fillId="30" borderId="43" xfId="54" applyNumberFormat="1" applyFont="1" applyFill="1" applyBorder="1" applyAlignment="1">
      <alignment horizontal="center" vertical="center" wrapText="1"/>
    </xf>
    <xf numFmtId="10" fontId="13" fillId="30" borderId="43" xfId="54" applyNumberFormat="1" applyFont="1" applyFill="1" applyBorder="1" applyAlignment="1">
      <alignment horizontal="center" vertical="center" wrapText="1"/>
    </xf>
    <xf numFmtId="165" fontId="13" fillId="0" borderId="37" xfId="54" applyNumberFormat="1" applyFont="1" applyFill="1" applyBorder="1" applyAlignment="1">
      <alignment horizontal="center" vertical="center" wrapText="1"/>
    </xf>
    <xf numFmtId="166" fontId="13" fillId="0" borderId="38" xfId="157" applyNumberFormat="1" applyFont="1" applyFill="1" applyBorder="1" applyAlignment="1">
      <alignment horizontal="center" vertical="center" wrapText="1"/>
    </xf>
    <xf numFmtId="165" fontId="13" fillId="30" borderId="35" xfId="54" applyNumberFormat="1" applyFont="1" applyFill="1" applyBorder="1" applyAlignment="1">
      <alignment horizontal="center" vertical="center" wrapText="1"/>
    </xf>
    <xf numFmtId="166" fontId="13" fillId="0" borderId="37" xfId="54" applyNumberFormat="1" applyFont="1" applyFill="1" applyBorder="1" applyAlignment="1">
      <alignment horizontal="center" vertical="center" wrapText="1"/>
    </xf>
    <xf numFmtId="9" fontId="13" fillId="0" borderId="26" xfId="54" applyNumberFormat="1" applyFont="1" applyFill="1" applyBorder="1" applyAlignment="1">
      <alignment horizontal="center" vertical="center" wrapText="1"/>
    </xf>
    <xf numFmtId="166" fontId="13" fillId="30" borderId="23" xfId="157" applyNumberFormat="1" applyFont="1" applyFill="1" applyBorder="1" applyAlignment="1">
      <alignment horizontal="center" vertical="center" wrapText="1"/>
    </xf>
    <xf numFmtId="166" fontId="13" fillId="0" borderId="26" xfId="54" applyNumberFormat="1" applyFont="1" applyFill="1" applyBorder="1" applyAlignment="1">
      <alignment horizontal="center" vertical="center" wrapText="1"/>
    </xf>
    <xf numFmtId="0" fontId="13" fillId="0" borderId="13" xfId="54" applyFont="1" applyBorder="1" applyAlignment="1">
      <alignment horizontal="center" vertical="center" wrapText="1"/>
    </xf>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0" fontId="13" fillId="29" borderId="19" xfId="54" applyFont="1" applyFill="1" applyBorder="1" applyAlignment="1">
      <alignment horizontal="center" vertical="center" wrapText="1"/>
    </xf>
    <xf numFmtId="0" fontId="70" fillId="31" borderId="55" xfId="54" applyFont="1" applyFill="1" applyBorder="1" applyAlignment="1">
      <alignment horizontal="center" vertical="center" textRotation="90" wrapText="1"/>
    </xf>
    <xf numFmtId="0" fontId="13" fillId="0" borderId="20" xfId="54" applyFont="1" applyBorder="1" applyAlignment="1">
      <alignment horizontal="center" vertical="center" wrapText="1"/>
    </xf>
    <xf numFmtId="0" fontId="13" fillId="0" borderId="75" xfId="54" applyFont="1" applyBorder="1" applyAlignment="1">
      <alignment horizontal="center" vertical="center" wrapText="1"/>
    </xf>
    <xf numFmtId="0" fontId="13" fillId="0" borderId="13" xfId="54" applyFont="1" applyBorder="1" applyAlignment="1">
      <alignment horizontal="center" vertical="center" wrapText="1"/>
    </xf>
    <xf numFmtId="0" fontId="13" fillId="0" borderId="76" xfId="54" applyFont="1" applyBorder="1" applyAlignment="1">
      <alignment horizontal="center" vertical="center" wrapText="1"/>
    </xf>
    <xf numFmtId="0" fontId="13" fillId="29" borderId="13" xfId="0" applyFont="1" applyFill="1" applyBorder="1" applyAlignment="1">
      <alignment horizontal="center" vertical="center" wrapText="1"/>
    </xf>
    <xf numFmtId="0" fontId="13" fillId="29" borderId="13" xfId="54" applyFont="1" applyFill="1" applyBorder="1" applyAlignment="1">
      <alignment horizontal="center" vertical="center" wrapText="1"/>
    </xf>
    <xf numFmtId="0" fontId="13" fillId="29" borderId="55" xfId="54" applyFont="1" applyFill="1" applyBorder="1" applyAlignment="1">
      <alignment horizontal="center" vertical="center" wrapText="1"/>
    </xf>
    <xf numFmtId="0" fontId="13" fillId="29" borderId="57" xfId="54" applyFont="1" applyFill="1" applyBorder="1" applyAlignment="1">
      <alignment horizontal="center" vertical="center" wrapText="1"/>
    </xf>
    <xf numFmtId="0" fontId="13" fillId="29" borderId="75" xfId="54" applyFont="1" applyFill="1" applyBorder="1" applyAlignment="1">
      <alignment horizontal="center" vertical="center" wrapText="1"/>
    </xf>
    <xf numFmtId="0" fontId="13" fillId="0" borderId="74" xfId="54" applyFont="1" applyBorder="1" applyAlignment="1">
      <alignment horizontal="center" vertical="center" wrapText="1"/>
    </xf>
    <xf numFmtId="0" fontId="34" fillId="0" borderId="60" xfId="0" applyFont="1" applyBorder="1" applyAlignment="1">
      <alignment vertical="center" wrapText="1"/>
    </xf>
    <xf numFmtId="0" fontId="13" fillId="0" borderId="60" xfId="54" quotePrefix="1" applyFont="1" applyFill="1" applyBorder="1" applyAlignment="1">
      <alignment horizontal="center" vertical="center" wrapText="1"/>
    </xf>
    <xf numFmtId="10" fontId="13" fillId="29" borderId="23" xfId="54" applyNumberFormat="1" applyFont="1" applyFill="1" applyBorder="1" applyAlignment="1">
      <alignment horizontal="center" vertical="center" wrapText="1"/>
    </xf>
    <xf numFmtId="9" fontId="13" fillId="0" borderId="20" xfId="54" applyNumberFormat="1" applyFont="1" applyBorder="1" applyAlignment="1">
      <alignment horizontal="center" vertical="center" wrapText="1"/>
    </xf>
    <xf numFmtId="166" fontId="13" fillId="30" borderId="84" xfId="157" applyNumberFormat="1" applyFont="1" applyFill="1" applyBorder="1" applyAlignment="1">
      <alignment horizontal="center" vertical="center" wrapText="1"/>
    </xf>
    <xf numFmtId="0" fontId="13" fillId="30" borderId="71" xfId="54" applyNumberFormat="1" applyFont="1" applyFill="1" applyBorder="1" applyAlignment="1">
      <alignment horizontal="center" vertical="center" wrapText="1"/>
    </xf>
    <xf numFmtId="0" fontId="13" fillId="30" borderId="63" xfId="54" applyNumberFormat="1" applyFont="1" applyFill="1" applyBorder="1" applyAlignment="1">
      <alignment horizontal="center" vertical="center" wrapText="1"/>
    </xf>
    <xf numFmtId="0" fontId="13" fillId="30" borderId="86" xfId="54" applyNumberFormat="1" applyFont="1" applyFill="1" applyBorder="1" applyAlignment="1">
      <alignment horizontal="center" vertical="center" wrapText="1"/>
    </xf>
    <xf numFmtId="0" fontId="13" fillId="0" borderId="20" xfId="0" applyFont="1" applyBorder="1" applyAlignment="1">
      <alignment vertical="center" wrapText="1"/>
    </xf>
    <xf numFmtId="0" fontId="13" fillId="0" borderId="60" xfId="0" applyFont="1" applyBorder="1" applyAlignment="1">
      <alignment horizontal="left" vertical="center" wrapText="1"/>
    </xf>
    <xf numFmtId="0" fontId="13" fillId="29" borderId="76" xfId="54" applyFont="1" applyFill="1" applyBorder="1" applyAlignment="1">
      <alignment horizontal="center" vertical="center" wrapText="1"/>
    </xf>
    <xf numFmtId="0" fontId="13" fillId="29" borderId="75" xfId="0" applyFont="1" applyFill="1" applyBorder="1" applyAlignment="1">
      <alignment horizontal="center" vertical="center" wrapText="1"/>
    </xf>
    <xf numFmtId="3" fontId="13" fillId="29" borderId="75" xfId="54" applyNumberFormat="1" applyFont="1" applyFill="1" applyBorder="1" applyAlignment="1">
      <alignment horizontal="center" vertical="center" wrapText="1"/>
    </xf>
    <xf numFmtId="166" fontId="13" fillId="30" borderId="87" xfId="157" applyNumberFormat="1" applyFont="1" applyFill="1" applyBorder="1" applyAlignment="1">
      <alignment horizontal="center" vertical="center" wrapText="1"/>
    </xf>
    <xf numFmtId="0" fontId="13" fillId="29" borderId="75" xfId="0" applyFont="1" applyFill="1" applyBorder="1" applyAlignment="1">
      <alignment vertical="center" wrapText="1"/>
    </xf>
    <xf numFmtId="0" fontId="34" fillId="29" borderId="25" xfId="0" applyFont="1" applyFill="1" applyBorder="1" applyAlignment="1">
      <alignment vertical="center" wrapText="1"/>
    </xf>
    <xf numFmtId="0" fontId="13" fillId="29" borderId="20" xfId="0" applyFont="1" applyFill="1" applyBorder="1" applyAlignment="1">
      <alignment horizontal="center" vertical="center" wrapText="1"/>
    </xf>
    <xf numFmtId="9" fontId="13" fillId="29" borderId="20" xfId="0" applyNumberFormat="1" applyFont="1" applyFill="1" applyBorder="1" applyAlignment="1">
      <alignment horizontal="center" vertical="center"/>
    </xf>
    <xf numFmtId="1" fontId="13" fillId="29" borderId="23" xfId="157" applyNumberFormat="1" applyFont="1" applyFill="1" applyBorder="1" applyAlignment="1">
      <alignment horizontal="center" vertical="center" wrapText="1"/>
    </xf>
    <xf numFmtId="3" fontId="13" fillId="0" borderId="60" xfId="54" applyNumberFormat="1" applyFont="1" applyFill="1" applyBorder="1" applyAlignment="1">
      <alignment horizontal="center" vertical="center" wrapText="1"/>
    </xf>
    <xf numFmtId="0" fontId="96" fillId="0" borderId="13" xfId="0" applyFont="1" applyBorder="1" applyAlignment="1">
      <alignment vertical="center" wrapText="1"/>
    </xf>
    <xf numFmtId="9" fontId="13" fillId="30" borderId="71" xfId="54" applyNumberFormat="1" applyFont="1" applyFill="1" applyBorder="1" applyAlignment="1">
      <alignment horizontal="center" vertical="center" wrapText="1"/>
    </xf>
    <xf numFmtId="166" fontId="13" fillId="30" borderId="71" xfId="157" applyNumberFormat="1" applyFont="1" applyFill="1" applyBorder="1" applyAlignment="1">
      <alignment horizontal="center" vertical="center" wrapText="1"/>
    </xf>
    <xf numFmtId="10" fontId="13" fillId="30" borderId="23" xfId="0" applyNumberFormat="1" applyFont="1" applyFill="1" applyBorder="1" applyAlignment="1">
      <alignment horizontal="center" vertical="center" wrapText="1"/>
    </xf>
    <xf numFmtId="0" fontId="34" fillId="0" borderId="13" xfId="0" applyFont="1" applyBorder="1" applyAlignment="1">
      <alignment horizontal="left" vertical="center" wrapText="1"/>
    </xf>
    <xf numFmtId="9" fontId="13" fillId="0" borderId="25" xfId="157" applyNumberFormat="1" applyFont="1" applyBorder="1" applyAlignment="1">
      <alignment horizontal="center" vertical="center" wrapText="1"/>
    </xf>
    <xf numFmtId="9" fontId="13" fillId="0" borderId="13" xfId="0" applyNumberFormat="1" applyFont="1" applyBorder="1" applyAlignment="1">
      <alignment horizontal="center" vertical="center"/>
    </xf>
    <xf numFmtId="0" fontId="34" fillId="0" borderId="60" xfId="0" applyFont="1" applyBorder="1" applyAlignment="1">
      <alignment vertical="center"/>
    </xf>
    <xf numFmtId="0" fontId="13" fillId="0" borderId="76" xfId="54" applyFont="1" applyBorder="1" applyAlignment="1">
      <alignment horizontal="center" vertical="center"/>
    </xf>
    <xf numFmtId="0" fontId="96" fillId="0" borderId="75" xfId="0" applyFont="1" applyBorder="1" applyAlignment="1">
      <alignment vertical="center" wrapText="1"/>
    </xf>
    <xf numFmtId="0" fontId="70" fillId="39" borderId="80" xfId="54" applyFont="1" applyFill="1" applyBorder="1" applyAlignment="1">
      <alignment horizontal="center" vertical="center" textRotation="90" wrapText="1"/>
    </xf>
    <xf numFmtId="0" fontId="13" fillId="0" borderId="13" xfId="54" applyFont="1" applyFill="1" applyBorder="1" applyAlignment="1">
      <alignment horizontal="center" vertical="center" wrapText="1"/>
    </xf>
    <xf numFmtId="9" fontId="13" fillId="29" borderId="21" xfId="157" applyNumberFormat="1" applyFont="1" applyFill="1" applyBorder="1" applyAlignment="1">
      <alignment horizontal="center" vertical="center" wrapText="1"/>
    </xf>
    <xf numFmtId="0" fontId="13" fillId="29" borderId="63" xfId="0" applyFont="1" applyFill="1" applyBorder="1" applyAlignment="1">
      <alignment horizontal="center" vertical="center" wrapText="1"/>
    </xf>
    <xf numFmtId="1" fontId="13" fillId="0" borderId="78" xfId="54" applyNumberFormat="1" applyFont="1" applyFill="1" applyBorder="1" applyAlignment="1">
      <alignment horizontal="center" vertical="center" wrapText="1"/>
    </xf>
    <xf numFmtId="1" fontId="13" fillId="0" borderId="75" xfId="54" applyNumberFormat="1" applyFont="1" applyFill="1" applyBorder="1" applyAlignment="1">
      <alignment horizontal="center" vertical="center" wrapText="1"/>
    </xf>
    <xf numFmtId="3" fontId="13" fillId="0" borderId="13" xfId="0" applyNumberFormat="1" applyFont="1" applyBorder="1" applyAlignment="1">
      <alignment horizontal="center" vertical="center" wrapText="1"/>
    </xf>
    <xf numFmtId="1" fontId="13" fillId="0" borderId="14" xfId="54" applyNumberFormat="1" applyFont="1" applyFill="1" applyBorder="1" applyAlignment="1">
      <alignment horizontal="center" vertical="center" wrapText="1"/>
    </xf>
    <xf numFmtId="166" fontId="13" fillId="0" borderId="13" xfId="0" applyNumberFormat="1" applyFont="1" applyFill="1" applyBorder="1" applyAlignment="1">
      <alignment horizontal="center" vertical="center" wrapText="1"/>
    </xf>
    <xf numFmtId="3" fontId="13" fillId="0" borderId="13" xfId="54" applyNumberFormat="1" applyFont="1" applyBorder="1" applyAlignment="1">
      <alignment horizontal="center" vertical="center" wrapText="1"/>
    </xf>
    <xf numFmtId="0" fontId="13" fillId="0" borderId="21" xfId="54" applyFont="1" applyFill="1" applyBorder="1" applyAlignment="1">
      <alignment horizontal="left" vertical="center" wrapText="1"/>
    </xf>
    <xf numFmtId="0" fontId="13" fillId="0" borderId="63" xfId="54" applyFont="1" applyFill="1" applyBorder="1" applyAlignment="1">
      <alignment horizontal="left" vertical="center" wrapText="1"/>
    </xf>
    <xf numFmtId="0" fontId="13" fillId="0" borderId="13" xfId="0" applyFont="1" applyFill="1" applyBorder="1" applyAlignment="1">
      <alignment vertical="center" wrapText="1"/>
    </xf>
    <xf numFmtId="0" fontId="13" fillId="0" borderId="55" xfId="0" applyFont="1" applyFill="1" applyBorder="1" applyAlignment="1">
      <alignment vertical="center" wrapText="1"/>
    </xf>
    <xf numFmtId="0" fontId="13" fillId="0" borderId="85" xfId="0" applyFont="1" applyFill="1" applyBorder="1" applyAlignment="1">
      <alignment vertical="center" wrapText="1"/>
    </xf>
    <xf numFmtId="0" fontId="13" fillId="0" borderId="85" xfId="0" applyFont="1" applyFill="1" applyBorder="1" applyAlignment="1">
      <alignment horizontal="center" vertical="center" wrapText="1"/>
    </xf>
    <xf numFmtId="1" fontId="13" fillId="0" borderId="37" xfId="54" applyNumberFormat="1" applyFont="1" applyFill="1" applyBorder="1" applyAlignment="1">
      <alignment horizontal="center" vertical="center" wrapText="1"/>
    </xf>
    <xf numFmtId="0" fontId="13" fillId="0" borderId="21" xfId="0" applyFont="1" applyFill="1" applyBorder="1" applyAlignment="1">
      <alignment vertical="center" wrapText="1"/>
    </xf>
    <xf numFmtId="9" fontId="13" fillId="0" borderId="38" xfId="54" applyNumberFormat="1" applyFont="1" applyFill="1" applyBorder="1" applyAlignment="1">
      <alignment horizontal="center" vertical="center" wrapText="1"/>
    </xf>
    <xf numFmtId="1" fontId="13" fillId="0" borderId="38" xfId="54" applyNumberFormat="1" applyFont="1" applyFill="1" applyBorder="1" applyAlignment="1">
      <alignment horizontal="center" vertical="center" wrapText="1"/>
    </xf>
    <xf numFmtId="165" fontId="13" fillId="0" borderId="41" xfId="0" applyNumberFormat="1" applyFont="1" applyFill="1" applyBorder="1" applyAlignment="1">
      <alignment horizontal="center" vertical="center"/>
    </xf>
    <xf numFmtId="0" fontId="13" fillId="0" borderId="13" xfId="54" applyFont="1" applyFill="1" applyBorder="1" applyAlignment="1">
      <alignment horizontal="center" vertical="center" wrapText="1"/>
    </xf>
    <xf numFmtId="0" fontId="13" fillId="29" borderId="63" xfId="54" applyNumberFormat="1" applyFont="1" applyFill="1" applyBorder="1" applyAlignment="1">
      <alignment horizontal="center" vertical="center" wrapText="1"/>
    </xf>
    <xf numFmtId="0" fontId="13" fillId="0" borderId="73" xfId="54" quotePrefix="1" applyFont="1" applyFill="1" applyBorder="1" applyAlignment="1">
      <alignment horizontal="center" vertical="center" wrapText="1"/>
    </xf>
    <xf numFmtId="0" fontId="13" fillId="0" borderId="13" xfId="54" quotePrefix="1" applyFont="1" applyFill="1" applyBorder="1" applyAlignment="1">
      <alignment horizontal="center" vertical="center" wrapText="1"/>
    </xf>
    <xf numFmtId="1" fontId="13" fillId="30" borderId="28" xfId="157" applyNumberFormat="1" applyFont="1" applyFill="1" applyBorder="1" applyAlignment="1">
      <alignment horizontal="center" vertical="center" wrapText="1"/>
    </xf>
    <xf numFmtId="1" fontId="13" fillId="30" borderId="25" xfId="157" applyNumberFormat="1" applyFont="1" applyFill="1" applyBorder="1" applyAlignment="1">
      <alignment horizontal="center" vertical="center" wrapText="1"/>
    </xf>
    <xf numFmtId="0" fontId="82" fillId="42" borderId="13" xfId="54" applyFont="1" applyFill="1" applyBorder="1" applyAlignment="1">
      <alignment horizontal="center" vertical="center" wrapText="1"/>
    </xf>
    <xf numFmtId="9" fontId="13" fillId="0" borderId="25" xfId="54" applyNumberFormat="1" applyFont="1" applyBorder="1" applyAlignment="1">
      <alignment horizontal="center" vertical="center" wrapText="1"/>
    </xf>
    <xf numFmtId="0" fontId="82" fillId="0" borderId="25" xfId="54" applyFont="1" applyBorder="1" applyAlignment="1">
      <alignment horizontal="center" vertical="center" wrapText="1"/>
    </xf>
    <xf numFmtId="165" fontId="13" fillId="0" borderId="71" xfId="54" applyNumberFormat="1" applyFont="1" applyFill="1" applyBorder="1" applyAlignment="1">
      <alignment horizontal="center" vertical="center" wrapText="1"/>
    </xf>
    <xf numFmtId="165" fontId="13" fillId="0" borderId="60" xfId="54" applyNumberFormat="1" applyFont="1" applyFill="1" applyBorder="1" applyAlignment="1">
      <alignment horizontal="center" vertical="center" wrapText="1"/>
    </xf>
    <xf numFmtId="165" fontId="13" fillId="0" borderId="84" xfId="54" applyNumberFormat="1" applyFont="1" applyFill="1" applyBorder="1" applyAlignment="1">
      <alignment horizontal="center" vertical="center" wrapText="1"/>
    </xf>
    <xf numFmtId="9" fontId="13" fillId="0" borderId="23" xfId="157" applyFont="1" applyFill="1" applyBorder="1" applyAlignment="1">
      <alignment horizontal="left" vertical="center" wrapText="1"/>
    </xf>
    <xf numFmtId="9" fontId="13" fillId="0" borderId="38" xfId="157" applyFont="1" applyFill="1" applyBorder="1" applyAlignment="1">
      <alignment horizontal="center" vertical="center" wrapText="1"/>
    </xf>
    <xf numFmtId="9" fontId="13" fillId="0" borderId="14" xfId="157" applyFont="1" applyFill="1" applyBorder="1" applyAlignment="1">
      <alignment horizontal="center" vertical="center" wrapText="1"/>
    </xf>
    <xf numFmtId="0" fontId="101" fillId="0" borderId="13" xfId="54" applyFont="1" applyFill="1" applyBorder="1" applyAlignment="1">
      <alignment horizontal="center" vertical="center"/>
    </xf>
    <xf numFmtId="0" fontId="110" fillId="0" borderId="13" xfId="54" applyFont="1" applyFill="1" applyBorder="1" applyAlignment="1">
      <alignment horizontal="center" vertical="center" wrapText="1"/>
    </xf>
    <xf numFmtId="166" fontId="13" fillId="0" borderId="14" xfId="157" applyNumberFormat="1" applyFont="1" applyFill="1" applyBorder="1" applyAlignment="1">
      <alignment horizontal="center" vertical="center" wrapText="1"/>
    </xf>
    <xf numFmtId="0" fontId="13" fillId="0" borderId="26" xfId="54" applyFont="1" applyFill="1" applyBorder="1" applyAlignment="1">
      <alignment horizontal="left" vertical="center" wrapText="1"/>
    </xf>
    <xf numFmtId="1" fontId="13" fillId="0" borderId="13" xfId="208" applyNumberFormat="1" applyFont="1" applyFill="1" applyBorder="1" applyAlignment="1">
      <alignment horizontal="center" vertical="center"/>
    </xf>
    <xf numFmtId="1" fontId="13" fillId="0" borderId="14" xfId="208" applyNumberFormat="1" applyFont="1" applyFill="1" applyBorder="1" applyAlignment="1">
      <alignment horizontal="center" vertical="center"/>
    </xf>
    <xf numFmtId="166" fontId="13" fillId="0" borderId="3" xfId="157" applyNumberFormat="1" applyFont="1" applyFill="1" applyBorder="1" applyAlignment="1">
      <alignment horizontal="center" vertical="center" wrapText="1"/>
    </xf>
    <xf numFmtId="1" fontId="13" fillId="0" borderId="39" xfId="157" applyNumberFormat="1" applyFont="1" applyFill="1" applyBorder="1" applyAlignment="1">
      <alignment horizontal="center" vertical="center" wrapText="1"/>
    </xf>
    <xf numFmtId="1" fontId="13" fillId="0" borderId="25" xfId="157" applyNumberFormat="1" applyFont="1" applyFill="1" applyBorder="1" applyAlignment="1">
      <alignment horizontal="center" vertical="center" wrapText="1"/>
    </xf>
    <xf numFmtId="1" fontId="13" fillId="0" borderId="26" xfId="157" applyNumberFormat="1" applyFont="1" applyFill="1" applyBorder="1" applyAlignment="1">
      <alignment horizontal="center" vertical="center" wrapText="1"/>
    </xf>
    <xf numFmtId="165" fontId="13" fillId="0" borderId="38" xfId="54" applyNumberFormat="1" applyFont="1" applyFill="1" applyBorder="1" applyAlignment="1">
      <alignment horizontal="center" vertical="center" wrapText="1"/>
    </xf>
    <xf numFmtId="165" fontId="13" fillId="0" borderId="13" xfId="54" applyNumberFormat="1" applyFont="1" applyFill="1" applyBorder="1" applyAlignment="1">
      <alignment horizontal="center" vertical="center" wrapText="1"/>
    </xf>
    <xf numFmtId="0" fontId="75" fillId="0" borderId="51" xfId="54" applyFont="1" applyFill="1" applyBorder="1" applyAlignment="1">
      <alignment horizontal="center" vertical="center"/>
    </xf>
    <xf numFmtId="9" fontId="13" fillId="0" borderId="28" xfId="54" applyNumberFormat="1" applyFont="1" applyFill="1" applyBorder="1" applyAlignment="1">
      <alignment horizontal="center" vertical="center" wrapText="1"/>
    </xf>
    <xf numFmtId="9" fontId="13" fillId="0" borderId="25" xfId="54" applyNumberFormat="1" applyFont="1" applyFill="1" applyBorder="1" applyAlignment="1">
      <alignment horizontal="center" vertical="center" wrapText="1"/>
    </xf>
    <xf numFmtId="9" fontId="13" fillId="0" borderId="39" xfId="54" applyNumberFormat="1" applyFont="1" applyFill="1" applyBorder="1" applyAlignment="1">
      <alignment horizontal="center" vertical="center" wrapText="1"/>
    </xf>
    <xf numFmtId="0" fontId="101" fillId="0" borderId="20" xfId="54" applyFont="1" applyBorder="1" applyAlignment="1">
      <alignment horizontal="center" vertical="center"/>
    </xf>
    <xf numFmtId="166" fontId="100" fillId="0" borderId="21" xfId="54" applyNumberFormat="1" applyFont="1" applyFill="1" applyBorder="1" applyAlignment="1">
      <alignment horizontal="center" vertical="center" wrapText="1"/>
    </xf>
    <xf numFmtId="0" fontId="82" fillId="42" borderId="25" xfId="54" applyFont="1" applyFill="1" applyBorder="1" applyAlignment="1">
      <alignment horizontal="center" vertical="center" wrapText="1"/>
    </xf>
    <xf numFmtId="166" fontId="13" fillId="30" borderId="60" xfId="157" applyNumberFormat="1" applyFont="1" applyFill="1" applyBorder="1" applyAlignment="1">
      <alignment horizontal="center" vertical="center" wrapText="1"/>
    </xf>
    <xf numFmtId="0" fontId="13" fillId="0" borderId="67" xfId="0" applyFont="1" applyFill="1" applyBorder="1" applyAlignment="1">
      <alignment vertical="center" wrapText="1"/>
    </xf>
    <xf numFmtId="0" fontId="13" fillId="0" borderId="85" xfId="0" applyFont="1" applyFill="1" applyBorder="1" applyAlignment="1">
      <alignment horizontal="left" vertical="center" wrapText="1"/>
    </xf>
    <xf numFmtId="0" fontId="75" fillId="0" borderId="25" xfId="54" applyFont="1" applyFill="1" applyBorder="1" applyAlignment="1">
      <alignment horizontal="center" vertical="center"/>
    </xf>
    <xf numFmtId="1" fontId="13" fillId="0" borderId="21" xfId="0" applyNumberFormat="1" applyFont="1" applyFill="1" applyBorder="1" applyAlignment="1">
      <alignment horizontal="center" vertical="center" wrapText="1"/>
    </xf>
    <xf numFmtId="166" fontId="13" fillId="0" borderId="25" xfId="54" applyNumberFormat="1" applyFont="1" applyFill="1" applyBorder="1" applyAlignment="1">
      <alignment horizontal="center" vertical="center" wrapText="1"/>
    </xf>
    <xf numFmtId="166" fontId="13" fillId="0" borderId="39" xfId="54" applyNumberFormat="1" applyFont="1" applyFill="1" applyBorder="1" applyAlignment="1">
      <alignment horizontal="center" vertical="center" wrapText="1"/>
    </xf>
    <xf numFmtId="166" fontId="13" fillId="30" borderId="43" xfId="157" applyNumberFormat="1" applyFont="1" applyFill="1" applyBorder="1" applyAlignment="1">
      <alignment horizontal="center" vertical="center" wrapText="1"/>
    </xf>
    <xf numFmtId="166" fontId="13" fillId="0" borderId="20" xfId="157" applyNumberFormat="1" applyFont="1" applyFill="1" applyBorder="1" applyAlignment="1">
      <alignment horizontal="center" vertical="center" wrapText="1"/>
    </xf>
    <xf numFmtId="166" fontId="13" fillId="0" borderId="21" xfId="157" applyNumberFormat="1" applyFont="1" applyFill="1" applyBorder="1" applyAlignment="1">
      <alignment horizontal="center" vertical="center" wrapText="1"/>
    </xf>
    <xf numFmtId="166" fontId="13" fillId="0" borderId="19" xfId="157" applyNumberFormat="1" applyFont="1" applyFill="1" applyBorder="1" applyAlignment="1">
      <alignment horizontal="center" vertical="center" wrapText="1"/>
    </xf>
    <xf numFmtId="0" fontId="13" fillId="0" borderId="23" xfId="54" applyFont="1" applyFill="1" applyBorder="1" applyAlignment="1">
      <alignment horizontal="left" vertical="center" wrapText="1"/>
    </xf>
    <xf numFmtId="0" fontId="13" fillId="29" borderId="13" xfId="0" applyFont="1" applyFill="1" applyBorder="1" applyAlignment="1">
      <alignment horizontal="center" vertical="center" wrapText="1"/>
    </xf>
    <xf numFmtId="0" fontId="13" fillId="29" borderId="13" xfId="54" applyFont="1" applyFill="1" applyBorder="1" applyAlignment="1">
      <alignment horizontal="center" vertical="center" wrapText="1"/>
    </xf>
    <xf numFmtId="0" fontId="13" fillId="0" borderId="13" xfId="54" applyFont="1" applyFill="1" applyBorder="1" applyAlignment="1">
      <alignment horizontal="center" vertical="center" wrapText="1"/>
    </xf>
    <xf numFmtId="0" fontId="13" fillId="0" borderId="14" xfId="54"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0" fontId="13" fillId="0" borderId="20" xfId="54" applyFont="1" applyBorder="1" applyAlignment="1">
      <alignment horizontal="center" vertical="center" wrapText="1"/>
    </xf>
    <xf numFmtId="0" fontId="13" fillId="0" borderId="60" xfId="54" applyFont="1" applyBorder="1" applyAlignment="1">
      <alignment horizontal="center" vertical="center" wrapText="1"/>
    </xf>
    <xf numFmtId="0" fontId="13" fillId="0" borderId="13" xfId="54" applyFont="1" applyFill="1" applyBorder="1" applyAlignment="1">
      <alignment horizontal="center" vertical="center" wrapText="1"/>
    </xf>
    <xf numFmtId="0" fontId="13" fillId="0" borderId="23" xfId="54" applyFont="1" applyFill="1" applyBorder="1" applyAlignment="1">
      <alignment horizontal="left" vertical="center" wrapText="1"/>
    </xf>
    <xf numFmtId="0" fontId="13" fillId="0" borderId="73" xfId="54" applyFont="1" applyBorder="1" applyAlignment="1">
      <alignment horizontal="center" vertical="center" wrapText="1"/>
    </xf>
    <xf numFmtId="0" fontId="13" fillId="0" borderId="74" xfId="54" applyFont="1" applyBorder="1" applyAlignment="1">
      <alignment horizontal="center" vertical="center" wrapText="1"/>
    </xf>
    <xf numFmtId="0" fontId="13" fillId="29" borderId="74" xfId="54" applyFont="1" applyFill="1" applyBorder="1" applyAlignment="1">
      <alignment horizontal="center" vertical="center" wrapText="1"/>
    </xf>
    <xf numFmtId="10" fontId="13" fillId="0" borderId="38" xfId="54" applyNumberFormat="1" applyFont="1" applyFill="1" applyBorder="1" applyAlignment="1">
      <alignment horizontal="center" vertical="center" wrapText="1"/>
    </xf>
    <xf numFmtId="10" fontId="13" fillId="30" borderId="38" xfId="0" applyNumberFormat="1" applyFont="1" applyFill="1" applyBorder="1" applyAlignment="1">
      <alignment horizontal="center" vertical="center" wrapText="1"/>
    </xf>
    <xf numFmtId="10" fontId="13" fillId="0" borderId="23" xfId="0" applyNumberFormat="1" applyFont="1" applyFill="1" applyBorder="1" applyAlignment="1">
      <alignment horizontal="center" vertical="center" wrapText="1"/>
    </xf>
    <xf numFmtId="9" fontId="13" fillId="0" borderId="21" xfId="54" applyNumberFormat="1" applyFont="1" applyFill="1" applyBorder="1" applyAlignment="1">
      <alignment horizontal="center" vertical="center" wrapText="1"/>
    </xf>
    <xf numFmtId="0" fontId="13" fillId="0" borderId="60" xfId="0" applyFont="1" applyFill="1" applyBorder="1" applyAlignment="1">
      <alignment vertical="center"/>
    </xf>
    <xf numFmtId="3" fontId="13" fillId="30" borderId="39" xfId="0" applyNumberFormat="1" applyFont="1" applyFill="1" applyBorder="1" applyAlignment="1">
      <alignment horizontal="center" vertical="center" wrapText="1"/>
    </xf>
    <xf numFmtId="165" fontId="13" fillId="30" borderId="87" xfId="54" applyNumberFormat="1" applyFont="1" applyFill="1" applyBorder="1" applyAlignment="1">
      <alignment horizontal="center" vertical="center" wrapText="1"/>
    </xf>
    <xf numFmtId="166" fontId="13" fillId="0" borderId="91" xfId="0" applyNumberFormat="1" applyFont="1" applyFill="1" applyBorder="1" applyAlignment="1">
      <alignment horizontal="center" vertical="center" wrapText="1"/>
    </xf>
    <xf numFmtId="3" fontId="13" fillId="30" borderId="87" xfId="0" applyNumberFormat="1" applyFont="1" applyFill="1" applyBorder="1" applyAlignment="1">
      <alignment horizontal="center" vertical="center" wrapText="1"/>
    </xf>
    <xf numFmtId="3" fontId="13" fillId="30" borderId="77" xfId="0" applyNumberFormat="1" applyFont="1" applyFill="1" applyBorder="1" applyAlignment="1">
      <alignment horizontal="center" vertical="center" wrapText="1"/>
    </xf>
    <xf numFmtId="10" fontId="100" fillId="30" borderId="23" xfId="54" applyNumberFormat="1" applyFont="1" applyFill="1" applyBorder="1" applyAlignment="1">
      <alignment horizontal="center" vertical="center" wrapText="1"/>
    </xf>
    <xf numFmtId="166" fontId="13" fillId="0" borderId="38" xfId="0" applyNumberFormat="1" applyFont="1" applyFill="1" applyBorder="1" applyAlignment="1">
      <alignment horizontal="center" vertical="center" wrapText="1"/>
    </xf>
    <xf numFmtId="0" fontId="13" fillId="30" borderId="53" xfId="54" applyFont="1" applyFill="1" applyBorder="1" applyAlignment="1">
      <alignment vertical="center" wrapText="1"/>
    </xf>
    <xf numFmtId="0" fontId="3" fillId="0" borderId="33" xfId="0" applyFont="1" applyFill="1" applyBorder="1" applyAlignment="1">
      <alignment vertical="center" wrapText="1"/>
    </xf>
    <xf numFmtId="165" fontId="13" fillId="30" borderId="63" xfId="54" applyNumberFormat="1" applyFont="1" applyFill="1" applyBorder="1" applyAlignment="1">
      <alignment horizontal="center" vertical="center" wrapText="1"/>
    </xf>
    <xf numFmtId="165" fontId="13" fillId="30" borderId="84" xfId="54" applyNumberFormat="1" applyFont="1" applyFill="1" applyBorder="1" applyAlignment="1">
      <alignment horizontal="center" vertical="center" wrapText="1"/>
    </xf>
    <xf numFmtId="165" fontId="13" fillId="30" borderId="60" xfId="54" applyNumberFormat="1" applyFont="1" applyFill="1" applyBorder="1" applyAlignment="1">
      <alignment horizontal="center" vertical="center" wrapText="1"/>
    </xf>
    <xf numFmtId="166" fontId="13" fillId="29" borderId="38" xfId="157" applyNumberFormat="1" applyFont="1" applyFill="1" applyBorder="1" applyAlignment="1">
      <alignment horizontal="center" vertical="center" wrapText="1"/>
    </xf>
    <xf numFmtId="3" fontId="13" fillId="0" borderId="39" xfId="0" applyNumberFormat="1" applyFont="1" applyFill="1" applyBorder="1" applyAlignment="1">
      <alignment horizontal="center" vertical="center" wrapText="1"/>
    </xf>
    <xf numFmtId="0" fontId="13" fillId="0" borderId="38" xfId="157" applyNumberFormat="1" applyFont="1" applyFill="1" applyBorder="1" applyAlignment="1">
      <alignment horizontal="center" vertical="center" wrapText="1"/>
    </xf>
    <xf numFmtId="1" fontId="13" fillId="0" borderId="38" xfId="0" applyNumberFormat="1" applyFont="1" applyFill="1" applyBorder="1" applyAlignment="1">
      <alignment horizontal="center" vertical="center" wrapText="1"/>
    </xf>
    <xf numFmtId="2" fontId="13" fillId="0" borderId="38" xfId="54" applyNumberFormat="1" applyFont="1" applyFill="1" applyBorder="1" applyAlignment="1">
      <alignment horizontal="center" vertical="center" wrapText="1"/>
    </xf>
    <xf numFmtId="10" fontId="13" fillId="0" borderId="39" xfId="54" applyNumberFormat="1" applyFont="1" applyFill="1" applyBorder="1" applyAlignment="1">
      <alignment horizontal="center" vertical="center" wrapText="1"/>
    </xf>
    <xf numFmtId="17" fontId="34" fillId="30" borderId="94" xfId="54" applyNumberFormat="1" applyFont="1" applyFill="1" applyBorder="1" applyAlignment="1">
      <alignment horizontal="center" vertical="center" wrapText="1"/>
    </xf>
    <xf numFmtId="9" fontId="13" fillId="0" borderId="27" xfId="54" applyNumberFormat="1" applyFont="1" applyFill="1" applyBorder="1" applyAlignment="1">
      <alignment horizontal="center" vertical="center" wrapText="1"/>
    </xf>
    <xf numFmtId="9" fontId="13" fillId="0" borderId="73" xfId="54" applyNumberFormat="1" applyFont="1" applyFill="1" applyBorder="1" applyAlignment="1">
      <alignment horizontal="center" vertical="center" wrapText="1"/>
    </xf>
    <xf numFmtId="9" fontId="13" fillId="0" borderId="37" xfId="54" applyNumberFormat="1" applyFont="1" applyFill="1" applyBorder="1" applyAlignment="1">
      <alignment horizontal="center" vertical="center" wrapText="1"/>
    </xf>
    <xf numFmtId="3" fontId="13" fillId="30" borderId="26" xfId="157" applyNumberFormat="1" applyFont="1" applyFill="1" applyBorder="1" applyAlignment="1">
      <alignment horizontal="center" vertical="center" wrapText="1"/>
    </xf>
    <xf numFmtId="3" fontId="13" fillId="30" borderId="28" xfId="157" applyNumberFormat="1" applyFont="1" applyFill="1" applyBorder="1" applyAlignment="1">
      <alignment horizontal="center" vertical="center" wrapText="1"/>
    </xf>
    <xf numFmtId="3" fontId="13" fillId="30" borderId="25" xfId="157" applyNumberFormat="1" applyFont="1" applyFill="1" applyBorder="1" applyAlignment="1">
      <alignment horizontal="center" vertical="center" wrapText="1"/>
    </xf>
    <xf numFmtId="1" fontId="13" fillId="30" borderId="38" xfId="54" applyNumberFormat="1" applyFont="1" applyFill="1" applyBorder="1" applyAlignment="1">
      <alignment horizontal="center" vertical="center" wrapText="1"/>
    </xf>
    <xf numFmtId="9" fontId="13" fillId="0" borderId="13" xfId="0" applyNumberFormat="1" applyFont="1" applyFill="1" applyBorder="1" applyAlignment="1">
      <alignment horizontal="center" vertical="center"/>
    </xf>
    <xf numFmtId="0" fontId="13" fillId="30" borderId="27" xfId="0" applyFont="1" applyFill="1" applyBorder="1" applyAlignment="1">
      <alignment horizontal="center" vertical="center"/>
    </xf>
    <xf numFmtId="0" fontId="13" fillId="30" borderId="20" xfId="0" applyFont="1" applyFill="1" applyBorder="1" applyAlignment="1">
      <alignment horizontal="center" vertical="center"/>
    </xf>
    <xf numFmtId="166" fontId="13" fillId="30" borderId="14" xfId="54" applyNumberFormat="1" applyFont="1" applyFill="1" applyBorder="1" applyAlignment="1">
      <alignment horizontal="center" vertical="center" wrapText="1"/>
    </xf>
    <xf numFmtId="166" fontId="13" fillId="30" borderId="13" xfId="54" applyNumberFormat="1" applyFont="1" applyFill="1" applyBorder="1" applyAlignment="1">
      <alignment horizontal="center" vertical="center" wrapText="1"/>
    </xf>
    <xf numFmtId="0" fontId="75" fillId="30" borderId="14" xfId="54" applyFont="1" applyFill="1" applyBorder="1" applyAlignment="1">
      <alignment horizontal="center" vertical="center"/>
    </xf>
    <xf numFmtId="0" fontId="13" fillId="30" borderId="14" xfId="54" applyNumberFormat="1" applyFont="1" applyFill="1" applyBorder="1" applyAlignment="1">
      <alignment horizontal="center" vertical="center" wrapText="1"/>
    </xf>
    <xf numFmtId="0" fontId="13" fillId="30" borderId="13" xfId="54" applyNumberFormat="1" applyFont="1" applyFill="1" applyBorder="1" applyAlignment="1">
      <alignment horizontal="center" vertical="center" wrapText="1"/>
    </xf>
    <xf numFmtId="0" fontId="13" fillId="0" borderId="42" xfId="54" applyFont="1" applyFill="1" applyBorder="1" applyAlignment="1">
      <alignment horizontal="left" vertical="top" wrapText="1"/>
    </xf>
    <xf numFmtId="0" fontId="13" fillId="29" borderId="43" xfId="54" applyFont="1" applyFill="1" applyBorder="1" applyAlignment="1">
      <alignment horizontal="left" vertical="top" wrapText="1"/>
    </xf>
    <xf numFmtId="0" fontId="13" fillId="0" borderId="43" xfId="54" applyFont="1" applyFill="1" applyBorder="1" applyAlignment="1">
      <alignment horizontal="left" vertical="top" wrapText="1"/>
    </xf>
    <xf numFmtId="0" fontId="82" fillId="29" borderId="51" xfId="54" applyFont="1" applyFill="1" applyBorder="1" applyAlignment="1">
      <alignment horizontal="center" vertical="center" wrapText="1"/>
    </xf>
    <xf numFmtId="0" fontId="13" fillId="29" borderId="87" xfId="54" applyFont="1" applyFill="1" applyBorder="1" applyAlignment="1">
      <alignment horizontal="center" vertical="center" wrapText="1"/>
    </xf>
    <xf numFmtId="0" fontId="84" fillId="0" borderId="13" xfId="54" applyFont="1" applyBorder="1" applyAlignment="1">
      <alignment horizontal="center" vertical="center" wrapText="1"/>
    </xf>
    <xf numFmtId="0" fontId="75" fillId="0" borderId="78" xfId="54" applyFont="1" applyFill="1" applyBorder="1" applyAlignment="1">
      <alignment horizontal="center" vertical="center"/>
    </xf>
    <xf numFmtId="0" fontId="13" fillId="30" borderId="58" xfId="54" applyFont="1" applyFill="1" applyBorder="1" applyAlignment="1">
      <alignment vertical="center" wrapText="1"/>
    </xf>
    <xf numFmtId="0" fontId="13" fillId="30" borderId="24" xfId="54" applyFont="1" applyFill="1" applyBorder="1" applyAlignment="1">
      <alignment vertical="center" wrapText="1"/>
    </xf>
    <xf numFmtId="0" fontId="34" fillId="0" borderId="13" xfId="54" applyFont="1" applyFill="1" applyBorder="1" applyAlignment="1">
      <alignment vertical="center" wrapText="1"/>
    </xf>
    <xf numFmtId="0" fontId="13" fillId="30" borderId="38" xfId="0" applyFont="1" applyFill="1" applyBorder="1" applyAlignment="1">
      <alignment horizontal="center" vertical="center" wrapText="1"/>
    </xf>
    <xf numFmtId="0" fontId="13" fillId="0" borderId="38" xfId="54" applyNumberFormat="1" applyFont="1" applyFill="1" applyBorder="1" applyAlignment="1">
      <alignment horizontal="center" vertical="center" wrapText="1"/>
    </xf>
    <xf numFmtId="0" fontId="13" fillId="29" borderId="38" xfId="54" applyFont="1" applyFill="1" applyBorder="1" applyAlignment="1">
      <alignment horizontal="center" vertical="center" wrapText="1"/>
    </xf>
    <xf numFmtId="0" fontId="79" fillId="0" borderId="13" xfId="54" applyFont="1" applyFill="1" applyBorder="1" applyAlignment="1">
      <alignment horizontal="center" vertical="center" wrapText="1"/>
    </xf>
    <xf numFmtId="0" fontId="75" fillId="29" borderId="75" xfId="54" applyFont="1" applyFill="1" applyBorder="1" applyAlignment="1">
      <alignment horizontal="center" vertical="center"/>
    </xf>
    <xf numFmtId="0" fontId="75" fillId="30" borderId="17" xfId="54" applyFont="1" applyFill="1" applyBorder="1" applyAlignment="1">
      <alignment horizontal="center" vertical="center"/>
    </xf>
    <xf numFmtId="0" fontId="13" fillId="0" borderId="60" xfId="54" applyFont="1" applyBorder="1" applyAlignment="1">
      <alignment vertical="center" wrapText="1"/>
    </xf>
    <xf numFmtId="166" fontId="13" fillId="0" borderId="74" xfId="157" applyNumberFormat="1" applyFont="1" applyFill="1" applyBorder="1" applyAlignment="1">
      <alignment horizontal="center" vertical="center" wrapText="1"/>
    </xf>
    <xf numFmtId="166" fontId="13" fillId="29" borderId="25" xfId="157" applyNumberFormat="1" applyFont="1" applyFill="1" applyBorder="1" applyAlignment="1">
      <alignment horizontal="center" vertical="center" wrapText="1"/>
    </xf>
    <xf numFmtId="165" fontId="13" fillId="0" borderId="11" xfId="54" applyNumberFormat="1" applyFont="1" applyFill="1" applyBorder="1" applyAlignment="1">
      <alignment horizontal="center" vertical="center" wrapText="1"/>
    </xf>
    <xf numFmtId="0" fontId="13" fillId="0" borderId="20" xfId="54" applyFont="1" applyBorder="1" applyAlignment="1">
      <alignment vertical="center" wrapText="1"/>
    </xf>
    <xf numFmtId="0" fontId="82" fillId="0" borderId="20" xfId="54" applyFont="1" applyBorder="1" applyAlignment="1">
      <alignment horizontal="center" vertical="center" wrapText="1"/>
    </xf>
    <xf numFmtId="166" fontId="13" fillId="29" borderId="27" xfId="54" applyNumberFormat="1" applyFont="1" applyFill="1" applyBorder="1" applyAlignment="1">
      <alignment horizontal="center" vertical="center" wrapText="1"/>
    </xf>
    <xf numFmtId="166" fontId="13" fillId="29" borderId="20" xfId="157" applyNumberFormat="1" applyFont="1" applyFill="1" applyBorder="1" applyAlignment="1">
      <alignment horizontal="center" vertical="center" wrapText="1"/>
    </xf>
    <xf numFmtId="166" fontId="13" fillId="0" borderId="38" xfId="54" applyNumberFormat="1" applyFont="1" applyFill="1" applyBorder="1" applyAlignment="1">
      <alignment horizontal="center" vertical="center" wrapText="1"/>
    </xf>
    <xf numFmtId="0" fontId="75" fillId="0" borderId="84" xfId="54" applyFont="1" applyFill="1" applyBorder="1" applyAlignment="1">
      <alignment horizontal="center" vertical="center"/>
    </xf>
    <xf numFmtId="0" fontId="13" fillId="29" borderId="38" xfId="157" applyNumberFormat="1" applyFont="1" applyFill="1" applyBorder="1" applyAlignment="1">
      <alignment horizontal="center" vertical="center" wrapText="1"/>
    </xf>
    <xf numFmtId="166" fontId="13" fillId="0" borderId="71" xfId="54" applyNumberFormat="1" applyFont="1" applyFill="1" applyBorder="1" applyAlignment="1">
      <alignment horizontal="center" vertical="center" wrapText="1"/>
    </xf>
    <xf numFmtId="166" fontId="13" fillId="29" borderId="38" xfId="54" applyNumberFormat="1" applyFont="1" applyFill="1" applyBorder="1" applyAlignment="1">
      <alignment horizontal="center" vertical="center" wrapText="1"/>
    </xf>
    <xf numFmtId="10" fontId="13" fillId="29" borderId="38" xfId="54" applyNumberFormat="1" applyFont="1" applyFill="1" applyBorder="1" applyAlignment="1">
      <alignment horizontal="center" vertical="center" wrapText="1"/>
    </xf>
    <xf numFmtId="13" fontId="13" fillId="0" borderId="39" xfId="54" quotePrefix="1" applyNumberFormat="1" applyFont="1" applyFill="1" applyBorder="1" applyAlignment="1">
      <alignment horizontal="center" vertical="center" wrapText="1"/>
    </xf>
    <xf numFmtId="1" fontId="13" fillId="30" borderId="39" xfId="157" applyNumberFormat="1" applyFont="1" applyFill="1" applyBorder="1" applyAlignment="1">
      <alignment horizontal="center" vertical="center" wrapText="1"/>
    </xf>
    <xf numFmtId="166" fontId="13" fillId="29" borderId="37" xfId="157" applyNumberFormat="1" applyFont="1" applyFill="1" applyBorder="1" applyAlignment="1">
      <alignment horizontal="center" vertical="center" wrapText="1"/>
    </xf>
    <xf numFmtId="166" fontId="13" fillId="0" borderId="89" xfId="157" applyNumberFormat="1" applyFont="1" applyFill="1" applyBorder="1" applyAlignment="1">
      <alignment horizontal="center" vertical="center" wrapText="1"/>
    </xf>
    <xf numFmtId="9" fontId="13" fillId="0" borderId="43" xfId="157" applyFont="1" applyFill="1" applyBorder="1" applyAlignment="1">
      <alignment horizontal="center" vertical="center" wrapText="1"/>
    </xf>
    <xf numFmtId="166" fontId="13" fillId="0" borderId="43" xfId="157" applyNumberFormat="1" applyFont="1" applyFill="1" applyBorder="1" applyAlignment="1">
      <alignment horizontal="center" vertical="center" wrapText="1"/>
    </xf>
    <xf numFmtId="1" fontId="13" fillId="0" borderId="43" xfId="157" applyNumberFormat="1" applyFont="1" applyFill="1" applyBorder="1" applyAlignment="1">
      <alignment horizontal="center" vertical="center" wrapText="1"/>
    </xf>
    <xf numFmtId="166" fontId="13" fillId="0" borderId="42" xfId="157" applyNumberFormat="1" applyFont="1" applyFill="1" applyBorder="1" applyAlignment="1">
      <alignment horizontal="center" vertical="center" wrapText="1"/>
    </xf>
    <xf numFmtId="166" fontId="13" fillId="0" borderId="79" xfId="157" applyNumberFormat="1" applyFont="1" applyFill="1" applyBorder="1" applyAlignment="1">
      <alignment horizontal="center" vertical="center" wrapText="1"/>
    </xf>
    <xf numFmtId="1" fontId="13" fillId="0" borderId="43" xfId="0" applyNumberFormat="1" applyFont="1" applyFill="1" applyBorder="1" applyAlignment="1">
      <alignment horizontal="center" vertical="center" wrapText="1"/>
    </xf>
    <xf numFmtId="9" fontId="13" fillId="0" borderId="43" xfId="54" applyNumberFormat="1" applyFont="1" applyFill="1" applyBorder="1" applyAlignment="1">
      <alignment horizontal="center" vertical="center" wrapText="1"/>
    </xf>
    <xf numFmtId="9" fontId="13" fillId="0" borderId="44" xfId="54" applyNumberFormat="1" applyFont="1" applyFill="1" applyBorder="1" applyAlignment="1">
      <alignment horizontal="center" vertical="center" wrapText="1"/>
    </xf>
    <xf numFmtId="166" fontId="13" fillId="0" borderId="42" xfId="54" applyNumberFormat="1" applyFont="1" applyFill="1" applyBorder="1" applyAlignment="1">
      <alignment horizontal="center" vertical="center" wrapText="1"/>
    </xf>
    <xf numFmtId="1" fontId="13" fillId="0" borderId="13" xfId="157" applyNumberFormat="1" applyFont="1" applyFill="1" applyBorder="1" applyAlignment="1">
      <alignment horizontal="center" vertical="center" wrapText="1"/>
    </xf>
    <xf numFmtId="0" fontId="13" fillId="0" borderId="42" xfId="54" applyFont="1" applyBorder="1" applyAlignment="1">
      <alignment vertical="center"/>
    </xf>
    <xf numFmtId="0" fontId="34" fillId="0" borderId="60" xfId="0" applyFont="1" applyFill="1" applyBorder="1" applyAlignment="1">
      <alignment vertical="center" wrapText="1"/>
    </xf>
    <xf numFmtId="0" fontId="13" fillId="30" borderId="84" xfId="0" applyFont="1" applyFill="1" applyBorder="1" applyAlignment="1">
      <alignment horizontal="center" vertical="center"/>
    </xf>
    <xf numFmtId="0" fontId="13" fillId="30" borderId="60" xfId="0" applyFont="1" applyFill="1" applyBorder="1" applyAlignment="1">
      <alignment horizontal="center" vertical="center"/>
    </xf>
    <xf numFmtId="1" fontId="13" fillId="0" borderId="63" xfId="157" applyNumberFormat="1" applyFont="1" applyFill="1" applyBorder="1" applyAlignment="1">
      <alignment horizontal="center" vertical="center" wrapText="1"/>
    </xf>
    <xf numFmtId="0" fontId="13" fillId="0" borderId="86" xfId="54" applyFont="1" applyFill="1" applyBorder="1" applyAlignment="1">
      <alignment horizontal="left" vertical="top" wrapText="1"/>
    </xf>
    <xf numFmtId="9" fontId="13" fillId="0" borderId="20" xfId="0" applyNumberFormat="1" applyFont="1" applyBorder="1" applyAlignment="1">
      <alignment horizontal="center" vertical="center"/>
    </xf>
    <xf numFmtId="0" fontId="13" fillId="29" borderId="71" xfId="54" applyNumberFormat="1" applyFont="1" applyFill="1" applyBorder="1" applyAlignment="1">
      <alignment horizontal="center" vertical="center" wrapText="1"/>
    </xf>
    <xf numFmtId="3" fontId="13" fillId="0" borderId="38" xfId="54" applyNumberFormat="1" applyFont="1" applyFill="1" applyBorder="1" applyAlignment="1">
      <alignment horizontal="center" vertical="center" wrapText="1"/>
    </xf>
    <xf numFmtId="0" fontId="13" fillId="29" borderId="38" xfId="54" applyNumberFormat="1" applyFont="1" applyFill="1" applyBorder="1" applyAlignment="1">
      <alignment horizontal="center" vertical="center" wrapText="1"/>
    </xf>
    <xf numFmtId="166" fontId="13" fillId="0" borderId="35" xfId="157" applyNumberFormat="1" applyFont="1" applyFill="1" applyBorder="1" applyAlignment="1">
      <alignment horizontal="center" vertical="center" wrapText="1"/>
    </xf>
    <xf numFmtId="1" fontId="13" fillId="30" borderId="37" xfId="157" applyNumberFormat="1" applyFont="1" applyFill="1" applyBorder="1" applyAlignment="1">
      <alignment horizontal="center" vertical="center" wrapText="1"/>
    </xf>
    <xf numFmtId="1" fontId="13" fillId="30" borderId="71" xfId="157" applyNumberFormat="1" applyFont="1" applyFill="1" applyBorder="1" applyAlignment="1">
      <alignment horizontal="center" vertical="center" wrapText="1"/>
    </xf>
    <xf numFmtId="0" fontId="13" fillId="0" borderId="71" xfId="0" applyFont="1" applyFill="1" applyBorder="1" applyAlignment="1">
      <alignment horizontal="center" vertical="center" wrapText="1"/>
    </xf>
    <xf numFmtId="1" fontId="13" fillId="30" borderId="38" xfId="157" applyNumberFormat="1" applyFont="1" applyFill="1" applyBorder="1" applyAlignment="1">
      <alignment horizontal="center" vertical="center" wrapText="1"/>
    </xf>
    <xf numFmtId="166" fontId="13" fillId="0" borderId="37" xfId="157" applyNumberFormat="1" applyFont="1" applyFill="1" applyBorder="1" applyAlignment="1">
      <alignment horizontal="center" vertical="center" wrapText="1"/>
    </xf>
    <xf numFmtId="1" fontId="13" fillId="0" borderId="71" xfId="157" applyNumberFormat="1" applyFont="1" applyFill="1" applyBorder="1" applyAlignment="1">
      <alignment horizontal="center" vertical="center" wrapText="1"/>
    </xf>
    <xf numFmtId="3" fontId="13" fillId="0" borderId="71" xfId="0" applyNumberFormat="1" applyFont="1" applyFill="1" applyBorder="1" applyAlignment="1">
      <alignment horizontal="center" vertical="center" wrapText="1"/>
    </xf>
    <xf numFmtId="3" fontId="13" fillId="29" borderId="39" xfId="157" applyNumberFormat="1" applyFont="1" applyFill="1" applyBorder="1" applyAlignment="1">
      <alignment horizontal="center" vertical="center" wrapText="1"/>
    </xf>
    <xf numFmtId="3" fontId="13" fillId="30" borderId="39" xfId="157" applyNumberFormat="1" applyFont="1" applyFill="1" applyBorder="1" applyAlignment="1">
      <alignment horizontal="center" vertical="center" wrapText="1"/>
    </xf>
    <xf numFmtId="9" fontId="13" fillId="29" borderId="38" xfId="157" applyNumberFormat="1" applyFont="1" applyFill="1" applyBorder="1" applyAlignment="1">
      <alignment horizontal="center" vertical="center" wrapText="1"/>
    </xf>
    <xf numFmtId="1" fontId="13" fillId="30" borderId="38" xfId="0" applyNumberFormat="1" applyFont="1" applyFill="1" applyBorder="1" applyAlignment="1">
      <alignment horizontal="center" vertical="center" wrapText="1"/>
    </xf>
    <xf numFmtId="10" fontId="13" fillId="29" borderId="39" xfId="54" applyNumberFormat="1" applyFont="1" applyFill="1" applyBorder="1" applyAlignment="1">
      <alignment horizontal="center" vertical="center" wrapText="1"/>
    </xf>
    <xf numFmtId="0" fontId="13" fillId="29" borderId="37" xfId="54" applyFont="1" applyFill="1" applyBorder="1" applyAlignment="1">
      <alignment horizontal="center" vertical="center" wrapText="1"/>
    </xf>
    <xf numFmtId="0" fontId="13" fillId="29" borderId="71" xfId="54" applyFont="1" applyFill="1" applyBorder="1" applyAlignment="1">
      <alignment horizontal="center" vertical="center" wrapText="1"/>
    </xf>
    <xf numFmtId="0" fontId="75" fillId="29" borderId="14" xfId="54" applyFont="1" applyFill="1" applyBorder="1" applyAlignment="1">
      <alignment horizontal="center" vertical="center"/>
    </xf>
    <xf numFmtId="9" fontId="13" fillId="0" borderId="95" xfId="0" applyNumberFormat="1" applyFont="1" applyFill="1" applyBorder="1" applyAlignment="1">
      <alignment horizontal="center" vertical="center" wrapText="1"/>
    </xf>
    <xf numFmtId="0" fontId="13" fillId="30" borderId="89" xfId="0" applyFont="1" applyFill="1" applyBorder="1" applyAlignment="1">
      <alignment horizontal="center" vertical="center" wrapText="1"/>
    </xf>
    <xf numFmtId="9" fontId="13" fillId="0" borderId="71" xfId="157" applyFont="1" applyFill="1" applyBorder="1" applyAlignment="1">
      <alignment horizontal="center" vertical="center" wrapText="1"/>
    </xf>
    <xf numFmtId="3" fontId="13" fillId="0" borderId="53"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10" fontId="13" fillId="0" borderId="39" xfId="0" applyNumberFormat="1" applyFont="1" applyFill="1" applyBorder="1" applyAlignment="1">
      <alignment horizontal="center" vertical="center" wrapText="1"/>
    </xf>
    <xf numFmtId="3" fontId="13" fillId="0" borderId="89" xfId="0" applyNumberFormat="1" applyFont="1" applyFill="1" applyBorder="1" applyAlignment="1">
      <alignment horizontal="center" vertical="center" wrapText="1"/>
    </xf>
    <xf numFmtId="0" fontId="13" fillId="0" borderId="83" xfId="54" applyFont="1" applyFill="1" applyBorder="1" applyAlignment="1">
      <alignment horizontal="left" vertical="center" wrapText="1"/>
    </xf>
    <xf numFmtId="0" fontId="13" fillId="0" borderId="67" xfId="54" applyFont="1" applyFill="1" applyBorder="1" applyAlignment="1">
      <alignment horizontal="left" vertical="center" wrapText="1"/>
    </xf>
    <xf numFmtId="0" fontId="13" fillId="0" borderId="56" xfId="54" applyFont="1" applyFill="1" applyBorder="1" applyAlignment="1">
      <alignment horizontal="left" vertical="center" wrapText="1"/>
    </xf>
    <xf numFmtId="0" fontId="13" fillId="0" borderId="33" xfId="54" applyFont="1" applyFill="1" applyBorder="1" applyAlignment="1">
      <alignment horizontal="left" vertical="center" wrapText="1"/>
    </xf>
    <xf numFmtId="0" fontId="13" fillId="0" borderId="33" xfId="0" applyFont="1" applyFill="1" applyBorder="1" applyAlignment="1">
      <alignment vertical="center" wrapText="1"/>
    </xf>
    <xf numFmtId="0" fontId="13" fillId="0" borderId="22" xfId="0" applyFont="1" applyFill="1" applyBorder="1" applyAlignment="1">
      <alignment vertical="center" wrapText="1"/>
    </xf>
    <xf numFmtId="0" fontId="13" fillId="0" borderId="34" xfId="0" applyFont="1" applyFill="1" applyBorder="1" applyAlignment="1">
      <alignment vertical="center" wrapText="1"/>
    </xf>
    <xf numFmtId="3" fontId="13" fillId="30" borderId="38" xfId="157" applyNumberFormat="1" applyFont="1" applyFill="1" applyBorder="1" applyAlignment="1">
      <alignment horizontal="center" vertical="center" wrapText="1"/>
    </xf>
    <xf numFmtId="3" fontId="13" fillId="30" borderId="23" xfId="157" applyNumberFormat="1" applyFont="1" applyFill="1" applyBorder="1" applyAlignment="1">
      <alignment horizontal="center" vertical="center" wrapText="1"/>
    </xf>
    <xf numFmtId="3" fontId="13" fillId="30" borderId="14" xfId="157" applyNumberFormat="1" applyFont="1" applyFill="1" applyBorder="1" applyAlignment="1">
      <alignment horizontal="center" vertical="center" wrapText="1"/>
    </xf>
    <xf numFmtId="3" fontId="13" fillId="30" borderId="13" xfId="157" applyNumberFormat="1" applyFont="1" applyFill="1" applyBorder="1" applyAlignment="1">
      <alignment horizontal="center" vertical="center" wrapText="1"/>
    </xf>
    <xf numFmtId="3" fontId="13" fillId="30" borderId="38" xfId="0" applyNumberFormat="1" applyFont="1" applyFill="1" applyBorder="1" applyAlignment="1" applyProtection="1">
      <alignment horizontal="center" vertical="center"/>
      <protection locked="0"/>
    </xf>
    <xf numFmtId="3" fontId="13" fillId="30" borderId="87" xfId="157" applyNumberFormat="1" applyFont="1" applyFill="1" applyBorder="1" applyAlignment="1">
      <alignment horizontal="center" vertical="center" wrapText="1"/>
    </xf>
    <xf numFmtId="3" fontId="13" fillId="30" borderId="77" xfId="157" applyNumberFormat="1" applyFont="1" applyFill="1" applyBorder="1" applyAlignment="1">
      <alignment horizontal="center" vertical="center" wrapText="1"/>
    </xf>
    <xf numFmtId="3" fontId="13" fillId="30" borderId="78" xfId="157" applyNumberFormat="1" applyFont="1" applyFill="1" applyBorder="1" applyAlignment="1">
      <alignment horizontal="center" vertical="center" wrapText="1"/>
    </xf>
    <xf numFmtId="3" fontId="13" fillId="30" borderId="75" xfId="157" applyNumberFormat="1"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38" xfId="0" applyFont="1" applyFill="1" applyBorder="1" applyAlignment="1">
      <alignment horizontal="center" vertical="center" wrapText="1"/>
    </xf>
    <xf numFmtId="9" fontId="13" fillId="0" borderId="89" xfId="0" applyNumberFormat="1" applyFont="1" applyFill="1" applyBorder="1" applyAlignment="1">
      <alignment horizontal="center" vertical="center" wrapText="1"/>
    </xf>
    <xf numFmtId="3" fontId="13" fillId="0" borderId="29" xfId="0" applyNumberFormat="1" applyFont="1" applyFill="1" applyBorder="1" applyAlignment="1">
      <alignment horizontal="center" vertical="center" wrapText="1"/>
    </xf>
    <xf numFmtId="3" fontId="13" fillId="0" borderId="53" xfId="0" applyNumberFormat="1" applyFont="1" applyFill="1" applyBorder="1" applyAlignment="1" applyProtection="1">
      <alignment horizontal="left" vertical="center" wrapText="1"/>
      <protection locked="0"/>
    </xf>
    <xf numFmtId="3" fontId="13" fillId="0" borderId="39" xfId="0" applyNumberFormat="1" applyFont="1" applyFill="1" applyBorder="1" applyAlignment="1">
      <alignment horizontal="left" vertical="center" wrapText="1"/>
    </xf>
    <xf numFmtId="3" fontId="13" fillId="0" borderId="38" xfId="0" applyNumberFormat="1" applyFont="1" applyFill="1" applyBorder="1" applyAlignment="1">
      <alignment horizontal="center" vertical="center" wrapText="1"/>
    </xf>
    <xf numFmtId="1" fontId="13" fillId="0" borderId="38" xfId="0" applyNumberFormat="1" applyFont="1" applyFill="1" applyBorder="1" applyAlignment="1">
      <alignment horizontal="left" vertical="center" wrapText="1"/>
    </xf>
    <xf numFmtId="17" fontId="34" fillId="30" borderId="76" xfId="54" applyNumberFormat="1" applyFont="1" applyFill="1" applyBorder="1" applyAlignment="1">
      <alignment horizontal="center" vertical="center" wrapText="1"/>
    </xf>
    <xf numFmtId="165" fontId="13" fillId="30" borderId="19" xfId="54" applyNumberFormat="1" applyFont="1" applyFill="1" applyBorder="1" applyAlignment="1">
      <alignment horizontal="center" vertical="center" wrapText="1"/>
    </xf>
    <xf numFmtId="165" fontId="13" fillId="30" borderId="82" xfId="54" applyNumberFormat="1" applyFont="1" applyFill="1" applyBorder="1" applyAlignment="1">
      <alignment horizontal="center" vertical="center" wrapText="1"/>
    </xf>
    <xf numFmtId="165" fontId="13" fillId="30" borderId="22" xfId="54" applyNumberFormat="1" applyFont="1" applyFill="1" applyBorder="1" applyAlignment="1">
      <alignment horizontal="center" vertical="center" wrapText="1"/>
    </xf>
    <xf numFmtId="166" fontId="13" fillId="30" borderId="22" xfId="157" applyNumberFormat="1" applyFont="1" applyFill="1" applyBorder="1" applyAlignment="1">
      <alignment horizontal="center" vertical="center" wrapText="1"/>
    </xf>
    <xf numFmtId="166" fontId="13" fillId="30" borderId="76" xfId="157" applyNumberFormat="1" applyFont="1" applyFill="1" applyBorder="1" applyAlignment="1">
      <alignment horizontal="center" vertical="center" wrapText="1"/>
    </xf>
    <xf numFmtId="166" fontId="13" fillId="30" borderId="24" xfId="157" applyNumberFormat="1" applyFont="1" applyFill="1" applyBorder="1" applyAlignment="1">
      <alignment horizontal="center" vertical="center" wrapText="1"/>
    </xf>
    <xf numFmtId="1" fontId="13" fillId="30" borderId="22" xfId="54" applyNumberFormat="1" applyFont="1" applyFill="1" applyBorder="1" applyAlignment="1">
      <alignment horizontal="center" vertical="center" wrapText="1"/>
    </xf>
    <xf numFmtId="165" fontId="13" fillId="30" borderId="24" xfId="54" applyNumberFormat="1" applyFont="1" applyFill="1" applyBorder="1" applyAlignment="1">
      <alignment horizontal="center" vertical="center" wrapText="1"/>
    </xf>
    <xf numFmtId="166" fontId="13" fillId="0" borderId="60" xfId="54" applyNumberFormat="1" applyFont="1" applyFill="1" applyBorder="1" applyAlignment="1">
      <alignment horizontal="center" vertical="center" wrapText="1"/>
    </xf>
    <xf numFmtId="0" fontId="13" fillId="0" borderId="63" xfId="0" applyNumberFormat="1" applyFont="1" applyFill="1" applyBorder="1" applyAlignment="1">
      <alignment horizontal="center" vertical="center" wrapText="1"/>
    </xf>
    <xf numFmtId="0" fontId="13" fillId="0" borderId="13" xfId="0" applyFont="1" applyBorder="1" applyAlignment="1">
      <alignment vertical="center"/>
    </xf>
    <xf numFmtId="1" fontId="13" fillId="30" borderId="89" xfId="54" applyNumberFormat="1" applyFont="1" applyFill="1" applyBorder="1" applyAlignment="1">
      <alignment horizontal="center" vertical="center" wrapText="1"/>
    </xf>
    <xf numFmtId="17" fontId="34" fillId="30" borderId="64" xfId="54" applyNumberFormat="1" applyFont="1" applyFill="1" applyBorder="1" applyAlignment="1">
      <alignment horizontal="center" vertical="center" wrapText="1"/>
    </xf>
    <xf numFmtId="166" fontId="13" fillId="30" borderId="96" xfId="157" applyNumberFormat="1" applyFont="1" applyFill="1" applyBorder="1" applyAlignment="1">
      <alignment horizontal="center" vertical="center" wrapText="1"/>
    </xf>
    <xf numFmtId="166" fontId="13" fillId="30" borderId="74" xfId="157" applyNumberFormat="1" applyFont="1" applyFill="1" applyBorder="1" applyAlignment="1">
      <alignment horizontal="center" vertical="center" wrapText="1"/>
    </xf>
    <xf numFmtId="17" fontId="34" fillId="30" borderId="24" xfId="54" applyNumberFormat="1" applyFont="1" applyFill="1" applyBorder="1" applyAlignment="1">
      <alignment horizontal="center" vertical="center" wrapText="1"/>
    </xf>
    <xf numFmtId="0" fontId="13" fillId="0" borderId="74" xfId="0" applyFont="1" applyBorder="1" applyAlignment="1">
      <alignment vertical="center" wrapText="1"/>
    </xf>
    <xf numFmtId="0" fontId="13" fillId="0" borderId="74" xfId="0" applyFont="1" applyBorder="1" applyAlignment="1">
      <alignment horizontal="center" vertical="center" wrapText="1"/>
    </xf>
    <xf numFmtId="0" fontId="13" fillId="0" borderId="74" xfId="54" applyFont="1" applyFill="1" applyBorder="1" applyAlignment="1">
      <alignment horizontal="center" vertical="center" wrapText="1"/>
    </xf>
    <xf numFmtId="0" fontId="82" fillId="29" borderId="74" xfId="54" applyFont="1" applyFill="1" applyBorder="1" applyAlignment="1">
      <alignment horizontal="center" vertical="center" wrapText="1"/>
    </xf>
    <xf numFmtId="0" fontId="82" fillId="36" borderId="51" xfId="54" applyFont="1" applyFill="1" applyBorder="1" applyAlignment="1">
      <alignment horizontal="center" vertical="center" wrapText="1"/>
    </xf>
    <xf numFmtId="3" fontId="13" fillId="29" borderId="87" xfId="54" applyNumberFormat="1" applyFont="1" applyFill="1" applyBorder="1" applyAlignment="1">
      <alignment horizontal="center" vertical="center" wrapText="1"/>
    </xf>
    <xf numFmtId="0" fontId="13" fillId="0" borderId="38" xfId="54" applyFont="1" applyFill="1" applyBorder="1" applyAlignment="1">
      <alignment horizontal="center" vertical="center" wrapText="1"/>
    </xf>
    <xf numFmtId="9" fontId="13" fillId="0" borderId="71" xfId="54" applyNumberFormat="1" applyFont="1" applyFill="1" applyBorder="1" applyAlignment="1">
      <alignment horizontal="center" vertical="center" wrapText="1"/>
    </xf>
    <xf numFmtId="0" fontId="13" fillId="0" borderId="37" xfId="54" applyNumberFormat="1" applyFont="1" applyFill="1" applyBorder="1" applyAlignment="1">
      <alignment horizontal="center" vertical="center" wrapText="1"/>
    </xf>
    <xf numFmtId="0" fontId="13" fillId="29" borderId="39" xfId="54" applyFont="1" applyFill="1" applyBorder="1" applyAlignment="1">
      <alignment horizontal="center" vertical="center" wrapText="1"/>
    </xf>
    <xf numFmtId="1" fontId="13" fillId="30" borderId="37" xfId="0" applyNumberFormat="1" applyFont="1" applyFill="1" applyBorder="1" applyAlignment="1">
      <alignment horizontal="center" vertical="center" wrapText="1"/>
    </xf>
    <xf numFmtId="0" fontId="13" fillId="30" borderId="39" xfId="54" applyFont="1" applyFill="1" applyBorder="1" applyAlignment="1">
      <alignment vertical="center" wrapText="1"/>
    </xf>
    <xf numFmtId="3" fontId="13" fillId="0" borderId="37" xfId="0" applyNumberFormat="1" applyFont="1" applyFill="1" applyBorder="1" applyAlignment="1">
      <alignment horizontal="center" vertical="center" wrapText="1"/>
    </xf>
    <xf numFmtId="0" fontId="13" fillId="30" borderId="71" xfId="0" applyNumberFormat="1" applyFont="1" applyFill="1" applyBorder="1" applyAlignment="1">
      <alignment horizontal="center" vertical="center" wrapText="1"/>
    </xf>
    <xf numFmtId="10" fontId="13" fillId="0" borderId="38" xfId="0" applyNumberFormat="1" applyFont="1" applyFill="1" applyBorder="1" applyAlignment="1">
      <alignment horizontal="center" vertical="center" wrapText="1"/>
    </xf>
    <xf numFmtId="166" fontId="13" fillId="30" borderId="53" xfId="0" applyNumberFormat="1" applyFont="1" applyFill="1" applyBorder="1" applyAlignment="1">
      <alignment horizontal="center" vertical="center" wrapText="1"/>
    </xf>
    <xf numFmtId="3" fontId="13" fillId="0" borderId="21" xfId="0" applyNumberFormat="1" applyFont="1" applyFill="1" applyBorder="1" applyAlignment="1">
      <alignment horizontal="center" vertical="center" wrapText="1"/>
    </xf>
    <xf numFmtId="9" fontId="13" fillId="29" borderId="74" xfId="54" applyNumberFormat="1" applyFont="1" applyFill="1" applyBorder="1" applyAlignment="1">
      <alignment horizontal="center" vertical="center" wrapText="1"/>
    </xf>
    <xf numFmtId="9" fontId="13" fillId="29" borderId="91" xfId="54" applyNumberFormat="1" applyFont="1" applyFill="1" applyBorder="1" applyAlignment="1">
      <alignment horizontal="center" vertical="center" wrapText="1"/>
    </xf>
    <xf numFmtId="1" fontId="13" fillId="29" borderId="96" xfId="54" applyNumberFormat="1" applyFont="1" applyFill="1" applyBorder="1" applyAlignment="1">
      <alignment horizontal="center" vertical="center" wrapText="1"/>
    </xf>
    <xf numFmtId="9" fontId="13" fillId="0" borderId="74" xfId="54" applyNumberFormat="1" applyFont="1" applyFill="1" applyBorder="1" applyAlignment="1">
      <alignment horizontal="center" vertical="center" wrapText="1"/>
    </xf>
    <xf numFmtId="0" fontId="13" fillId="0" borderId="25" xfId="0" applyFont="1" applyBorder="1" applyAlignment="1">
      <alignment vertical="center"/>
    </xf>
    <xf numFmtId="0" fontId="101" fillId="0" borderId="25" xfId="54" applyFont="1" applyBorder="1" applyAlignment="1">
      <alignment horizontal="center" vertical="center"/>
    </xf>
    <xf numFmtId="166" fontId="13" fillId="0" borderId="28" xfId="54" applyNumberFormat="1" applyFont="1" applyFill="1" applyBorder="1" applyAlignment="1">
      <alignment horizontal="center" vertical="center" wrapText="1"/>
    </xf>
    <xf numFmtId="166" fontId="13" fillId="29" borderId="25" xfId="54" applyNumberFormat="1" applyFont="1" applyFill="1" applyBorder="1" applyAlignment="1">
      <alignment horizontal="center" vertical="center" wrapText="1"/>
    </xf>
    <xf numFmtId="0" fontId="13" fillId="0" borderId="81" xfId="54" applyFont="1" applyBorder="1" applyAlignment="1">
      <alignment horizontal="center" vertical="center" wrapText="1"/>
    </xf>
    <xf numFmtId="9" fontId="13" fillId="30" borderId="71" xfId="0" applyNumberFormat="1" applyFont="1" applyFill="1" applyBorder="1" applyAlignment="1">
      <alignment horizontal="center" vertical="center"/>
    </xf>
    <xf numFmtId="0" fontId="13" fillId="0" borderId="50" xfId="54" applyFont="1" applyBorder="1" applyAlignment="1">
      <alignment horizontal="center" vertical="center" wrapText="1"/>
    </xf>
    <xf numFmtId="0" fontId="13" fillId="0" borderId="17" xfId="54" applyFont="1" applyBorder="1" applyAlignment="1">
      <alignment horizontal="center" vertical="center" wrapText="1"/>
    </xf>
    <xf numFmtId="0" fontId="13" fillId="0" borderId="51" xfId="54" applyFont="1" applyBorder="1" applyAlignment="1">
      <alignment horizontal="center" vertical="center" wrapText="1"/>
    </xf>
    <xf numFmtId="0" fontId="13" fillId="29" borderId="51" xfId="54" applyFont="1" applyFill="1" applyBorder="1" applyAlignment="1">
      <alignment horizontal="center" vertical="center" wrapText="1"/>
    </xf>
    <xf numFmtId="9" fontId="13" fillId="29" borderId="52" xfId="54" applyNumberFormat="1" applyFont="1" applyFill="1" applyBorder="1" applyAlignment="1">
      <alignment horizontal="center" vertical="center" wrapText="1"/>
    </xf>
    <xf numFmtId="0" fontId="13" fillId="30" borderId="72" xfId="54" applyFont="1" applyFill="1" applyBorder="1" applyAlignment="1">
      <alignment horizontal="center" vertical="center" wrapText="1"/>
    </xf>
    <xf numFmtId="9" fontId="13" fillId="29" borderId="51" xfId="54" applyNumberFormat="1" applyFont="1" applyFill="1" applyBorder="1" applyAlignment="1">
      <alignment horizontal="center" vertical="center" wrapText="1"/>
    </xf>
    <xf numFmtId="165" fontId="13" fillId="30" borderId="53" xfId="54" applyNumberFormat="1" applyFont="1" applyFill="1" applyBorder="1" applyAlignment="1">
      <alignment horizontal="center" vertical="center" wrapText="1"/>
    </xf>
    <xf numFmtId="165" fontId="13" fillId="29" borderId="77" xfId="0" applyNumberFormat="1" applyFont="1" applyFill="1" applyBorder="1" applyAlignment="1">
      <alignment horizontal="center" vertical="center"/>
    </xf>
    <xf numFmtId="165" fontId="13" fillId="0" borderId="78" xfId="0" applyNumberFormat="1" applyFont="1" applyFill="1" applyBorder="1" applyAlignment="1">
      <alignment horizontal="center" vertical="center"/>
    </xf>
    <xf numFmtId="165" fontId="13" fillId="0" borderId="75" xfId="0" applyNumberFormat="1" applyFont="1" applyFill="1" applyBorder="1" applyAlignment="1">
      <alignment horizontal="center" vertical="center"/>
    </xf>
    <xf numFmtId="165" fontId="13" fillId="0" borderId="93" xfId="0" applyNumberFormat="1" applyFont="1" applyFill="1" applyBorder="1" applyAlignment="1">
      <alignment horizontal="center" vertical="center"/>
    </xf>
    <xf numFmtId="9" fontId="13" fillId="29" borderId="52" xfId="54" quotePrefix="1" applyNumberFormat="1" applyFont="1" applyFill="1" applyBorder="1" applyAlignment="1">
      <alignment horizontal="center" vertical="center" wrapText="1"/>
    </xf>
    <xf numFmtId="165" fontId="13" fillId="30" borderId="72" xfId="54" applyNumberFormat="1" applyFont="1" applyFill="1" applyBorder="1" applyAlignment="1">
      <alignment horizontal="center" vertical="center" wrapText="1"/>
    </xf>
    <xf numFmtId="165" fontId="13" fillId="30" borderId="51" xfId="54" applyNumberFormat="1" applyFont="1" applyFill="1" applyBorder="1" applyAlignment="1">
      <alignment horizontal="center" vertical="center" wrapText="1"/>
    </xf>
    <xf numFmtId="9" fontId="13" fillId="30" borderId="53" xfId="54" quotePrefix="1" applyNumberFormat="1" applyFont="1" applyFill="1" applyBorder="1" applyAlignment="1">
      <alignment horizontal="center" vertical="center" wrapText="1"/>
    </xf>
    <xf numFmtId="165" fontId="13" fillId="30" borderId="14" xfId="0" applyNumberFormat="1" applyFont="1" applyFill="1" applyBorder="1" applyAlignment="1">
      <alignment horizontal="center" vertical="center"/>
    </xf>
    <xf numFmtId="165" fontId="13" fillId="30" borderId="13" xfId="0" applyNumberFormat="1" applyFont="1" applyFill="1" applyBorder="1" applyAlignment="1">
      <alignment horizontal="center" vertical="center"/>
    </xf>
    <xf numFmtId="165" fontId="13" fillId="0" borderId="38" xfId="0" applyNumberFormat="1" applyFont="1" applyFill="1" applyBorder="1" applyAlignment="1">
      <alignment horizontal="center" vertical="center"/>
    </xf>
    <xf numFmtId="1" fontId="13" fillId="29" borderId="89" xfId="54" applyNumberFormat="1" applyFont="1" applyFill="1" applyBorder="1" applyAlignment="1">
      <alignment horizontal="center" vertical="center" wrapText="1"/>
    </xf>
    <xf numFmtId="1" fontId="13" fillId="29" borderId="37" xfId="54" applyNumberFormat="1" applyFont="1" applyFill="1" applyBorder="1" applyAlignment="1">
      <alignment horizontal="center" vertical="center" wrapText="1"/>
    </xf>
    <xf numFmtId="9" fontId="13" fillId="29" borderId="38" xfId="54" applyNumberFormat="1" applyFont="1" applyFill="1" applyBorder="1" applyAlignment="1">
      <alignment horizontal="center" vertical="center" wrapText="1"/>
    </xf>
    <xf numFmtId="1" fontId="13" fillId="29" borderId="38" xfId="54" applyNumberFormat="1" applyFont="1" applyFill="1" applyBorder="1" applyAlignment="1">
      <alignment horizontal="center" vertical="center" wrapText="1"/>
    </xf>
    <xf numFmtId="9" fontId="13" fillId="29" borderId="53" xfId="54" applyNumberFormat="1" applyFont="1" applyFill="1" applyBorder="1" applyAlignment="1">
      <alignment horizontal="center" vertical="center" wrapText="1"/>
    </xf>
    <xf numFmtId="9" fontId="13" fillId="29" borderId="71" xfId="0" applyNumberFormat="1" applyFont="1" applyFill="1" applyBorder="1" applyAlignment="1">
      <alignment horizontal="center" vertical="center"/>
    </xf>
    <xf numFmtId="165" fontId="13" fillId="29" borderId="38" xfId="0" applyNumberFormat="1" applyFont="1" applyFill="1" applyBorder="1" applyAlignment="1">
      <alignment horizontal="center" vertical="center" wrapText="1"/>
    </xf>
    <xf numFmtId="165" fontId="13" fillId="29" borderId="87" xfId="0" applyNumberFormat="1" applyFont="1" applyFill="1" applyBorder="1" applyAlignment="1">
      <alignment horizontal="center" vertical="center"/>
    </xf>
    <xf numFmtId="165" fontId="13" fillId="30" borderId="38" xfId="0" applyNumberFormat="1" applyFont="1" applyFill="1" applyBorder="1" applyAlignment="1">
      <alignment horizontal="center" vertical="center"/>
    </xf>
    <xf numFmtId="9" fontId="13" fillId="29" borderId="53" xfId="54" quotePrefix="1" applyNumberFormat="1" applyFont="1" applyFill="1" applyBorder="1" applyAlignment="1">
      <alignment horizontal="center" vertical="center" wrapText="1"/>
    </xf>
    <xf numFmtId="166" fontId="13" fillId="0" borderId="71" xfId="157" applyNumberFormat="1" applyFont="1" applyFill="1" applyBorder="1" applyAlignment="1">
      <alignment horizontal="center" vertical="center" wrapText="1"/>
    </xf>
    <xf numFmtId="9" fontId="13" fillId="0" borderId="89" xfId="54" applyNumberFormat="1" applyFont="1" applyFill="1" applyBorder="1" applyAlignment="1">
      <alignment horizontal="center" vertical="center" wrapText="1"/>
    </xf>
    <xf numFmtId="0" fontId="13" fillId="0" borderId="37" xfId="54" applyFont="1" applyFill="1" applyBorder="1" applyAlignment="1">
      <alignment horizontal="center" vertical="center" wrapText="1"/>
    </xf>
    <xf numFmtId="0" fontId="13" fillId="0" borderId="3" xfId="54" applyFont="1" applyFill="1" applyBorder="1" applyAlignment="1">
      <alignment horizontal="center" vertical="center" wrapText="1"/>
    </xf>
    <xf numFmtId="9" fontId="13" fillId="30" borderId="53" xfId="54" applyNumberFormat="1" applyFont="1" applyFill="1" applyBorder="1" applyAlignment="1">
      <alignment horizontal="center" vertical="center" wrapText="1"/>
    </xf>
    <xf numFmtId="165" fontId="13" fillId="0" borderId="38" xfId="0" applyNumberFormat="1" applyFont="1" applyFill="1" applyBorder="1" applyAlignment="1">
      <alignment horizontal="center" vertical="center" wrapText="1"/>
    </xf>
    <xf numFmtId="165" fontId="13" fillId="0" borderId="87" xfId="0" applyNumberFormat="1" applyFont="1" applyFill="1" applyBorder="1" applyAlignment="1">
      <alignment horizontal="center" vertical="center"/>
    </xf>
    <xf numFmtId="9" fontId="13" fillId="0" borderId="53" xfId="54" applyNumberFormat="1" applyFont="1" applyFill="1" applyBorder="1" applyAlignment="1">
      <alignment horizontal="center" vertical="center" wrapText="1"/>
    </xf>
    <xf numFmtId="0" fontId="75" fillId="43" borderId="25" xfId="54" applyFont="1" applyFill="1" applyBorder="1" applyAlignment="1">
      <alignment horizontal="center" vertical="center"/>
    </xf>
    <xf numFmtId="1" fontId="13" fillId="30" borderId="68" xfId="54" applyNumberFormat="1" applyFont="1" applyFill="1" applyBorder="1" applyAlignment="1">
      <alignment horizontal="center" vertical="center" wrapText="1"/>
    </xf>
    <xf numFmtId="1" fontId="13" fillId="0" borderId="40" xfId="54" applyNumberFormat="1" applyFont="1" applyFill="1" applyBorder="1" applyAlignment="1">
      <alignment horizontal="center" vertical="center" wrapText="1"/>
    </xf>
    <xf numFmtId="9" fontId="13" fillId="0" borderId="41" xfId="54" applyNumberFormat="1" applyFont="1" applyFill="1" applyBorder="1" applyAlignment="1">
      <alignment horizontal="center" vertical="center" wrapText="1"/>
    </xf>
    <xf numFmtId="1" fontId="13" fillId="0" borderId="41" xfId="54" applyNumberFormat="1" applyFont="1" applyFill="1" applyBorder="1" applyAlignment="1">
      <alignment horizontal="center" vertical="center" wrapText="1"/>
    </xf>
    <xf numFmtId="165" fontId="13" fillId="30" borderId="41" xfId="54" applyNumberFormat="1" applyFont="1" applyFill="1" applyBorder="1" applyAlignment="1">
      <alignment horizontal="center" vertical="center" wrapText="1"/>
    </xf>
    <xf numFmtId="165" fontId="13" fillId="30" borderId="54" xfId="54" applyNumberFormat="1" applyFont="1" applyFill="1" applyBorder="1" applyAlignment="1">
      <alignment horizontal="center" vertical="center" wrapText="1"/>
    </xf>
    <xf numFmtId="9" fontId="13" fillId="30" borderId="90" xfId="0" applyNumberFormat="1" applyFont="1" applyFill="1" applyBorder="1" applyAlignment="1">
      <alignment horizontal="center" vertical="center"/>
    </xf>
    <xf numFmtId="9" fontId="13" fillId="30" borderId="54" xfId="54" quotePrefix="1" applyNumberFormat="1" applyFont="1" applyFill="1" applyBorder="1" applyAlignment="1">
      <alignment horizontal="center" vertical="center" wrapText="1"/>
    </xf>
    <xf numFmtId="165" fontId="13" fillId="0" borderId="41" xfId="0" applyNumberFormat="1" applyFont="1" applyFill="1" applyBorder="1" applyAlignment="1">
      <alignment horizontal="center" vertical="center" wrapText="1"/>
    </xf>
    <xf numFmtId="1" fontId="13" fillId="30" borderId="74" xfId="54" applyNumberFormat="1" applyFont="1" applyFill="1" applyBorder="1" applyAlignment="1">
      <alignment horizontal="center" vertical="center" wrapText="1"/>
    </xf>
    <xf numFmtId="9" fontId="13" fillId="30" borderId="60" xfId="0" applyNumberFormat="1" applyFont="1" applyFill="1" applyBorder="1" applyAlignment="1">
      <alignment horizontal="center" vertical="center"/>
    </xf>
    <xf numFmtId="9" fontId="13" fillId="30" borderId="51" xfId="54" quotePrefix="1" applyNumberFormat="1" applyFont="1" applyFill="1" applyBorder="1" applyAlignment="1">
      <alignment horizontal="center" vertical="center" wrapText="1"/>
    </xf>
    <xf numFmtId="0" fontId="13" fillId="0" borderId="34" xfId="54" applyFont="1" applyFill="1" applyBorder="1" applyAlignment="1">
      <alignment horizontal="left" vertical="center" wrapText="1"/>
    </xf>
    <xf numFmtId="0" fontId="13" fillId="0" borderId="83" xfId="0" applyFont="1" applyFill="1" applyBorder="1" applyAlignment="1">
      <alignment vertical="center" wrapText="1"/>
    </xf>
    <xf numFmtId="165" fontId="13" fillId="0" borderId="33" xfId="54" applyNumberFormat="1" applyFont="1" applyFill="1" applyBorder="1" applyAlignment="1">
      <alignment horizontal="left" vertical="center" wrapText="1"/>
    </xf>
    <xf numFmtId="0" fontId="13" fillId="0" borderId="33" xfId="54" applyFont="1" applyFill="1" applyBorder="1" applyAlignment="1">
      <alignment vertical="center" wrapText="1"/>
    </xf>
    <xf numFmtId="165" fontId="13" fillId="0" borderId="57" xfId="54" applyNumberFormat="1" applyFont="1" applyFill="1" applyBorder="1" applyAlignment="1">
      <alignment horizontal="center" vertical="center" wrapText="1"/>
    </xf>
    <xf numFmtId="0" fontId="13" fillId="0" borderId="92" xfId="54" applyFont="1" applyFill="1" applyBorder="1" applyAlignment="1">
      <alignment horizontal="left" vertical="center" wrapText="1"/>
    </xf>
    <xf numFmtId="0" fontId="13" fillId="0" borderId="57" xfId="54" applyFont="1" applyFill="1" applyBorder="1" applyAlignment="1">
      <alignment horizontal="left" vertical="center" wrapText="1"/>
    </xf>
    <xf numFmtId="0" fontId="13" fillId="0" borderId="39" xfId="54" applyFont="1" applyFill="1" applyBorder="1" applyAlignment="1">
      <alignment horizontal="left" vertical="center" wrapText="1"/>
    </xf>
    <xf numFmtId="0" fontId="13" fillId="0" borderId="73" xfId="0" applyFont="1" applyBorder="1" applyAlignment="1">
      <alignment horizontal="center" vertical="center" wrapText="1"/>
    </xf>
    <xf numFmtId="0" fontId="13" fillId="0" borderId="73" xfId="54" applyFont="1" applyFill="1" applyBorder="1" applyAlignment="1">
      <alignment horizontal="center" vertical="center" wrapText="1"/>
    </xf>
    <xf numFmtId="0" fontId="84" fillId="0" borderId="13" xfId="54" applyFont="1" applyFill="1" applyBorder="1" applyAlignment="1">
      <alignment horizontal="center" vertical="center" wrapText="1"/>
    </xf>
    <xf numFmtId="0" fontId="84" fillId="0" borderId="60" xfId="54" applyFont="1" applyFill="1" applyBorder="1" applyAlignment="1">
      <alignment horizontal="center" vertical="center" wrapText="1"/>
    </xf>
    <xf numFmtId="0" fontId="13" fillId="0" borderId="33" xfId="54" applyFont="1" applyFill="1" applyBorder="1" applyAlignment="1">
      <alignment horizontal="left" wrapText="1"/>
    </xf>
    <xf numFmtId="9" fontId="13" fillId="29" borderId="71" xfId="54" applyNumberFormat="1" applyFont="1" applyFill="1" applyBorder="1" applyAlignment="1">
      <alignment horizontal="center" vertical="center" wrapText="1"/>
    </xf>
    <xf numFmtId="0" fontId="84" fillId="0" borderId="20" xfId="54" applyFont="1" applyBorder="1" applyAlignment="1">
      <alignment horizontal="center" vertical="center" wrapText="1"/>
    </xf>
    <xf numFmtId="165" fontId="13" fillId="29" borderId="42" xfId="54" applyNumberFormat="1" applyFont="1" applyFill="1" applyBorder="1" applyAlignment="1">
      <alignment horizontal="center" vertical="center" wrapText="1"/>
    </xf>
    <xf numFmtId="165" fontId="13" fillId="29" borderId="20" xfId="54" applyNumberFormat="1" applyFont="1" applyFill="1" applyBorder="1" applyAlignment="1">
      <alignment horizontal="center" vertical="center" wrapText="1"/>
    </xf>
    <xf numFmtId="165" fontId="13" fillId="29" borderId="86" xfId="54" applyNumberFormat="1" applyFont="1" applyFill="1" applyBorder="1" applyAlignment="1">
      <alignment horizontal="center" vertical="center" wrapText="1"/>
    </xf>
    <xf numFmtId="165" fontId="13" fillId="29" borderId="84" xfId="54" applyNumberFormat="1" applyFont="1" applyFill="1" applyBorder="1" applyAlignment="1">
      <alignment horizontal="center" vertical="center" wrapText="1"/>
    </xf>
    <xf numFmtId="165" fontId="13" fillId="29" borderId="60" xfId="54" applyNumberFormat="1" applyFont="1" applyFill="1" applyBorder="1" applyAlignment="1">
      <alignment horizontal="center" vertical="center" wrapText="1"/>
    </xf>
    <xf numFmtId="165" fontId="13" fillId="29" borderId="71" xfId="54" applyNumberFormat="1" applyFont="1" applyFill="1" applyBorder="1" applyAlignment="1">
      <alignment horizontal="center" vertical="center" wrapText="1"/>
    </xf>
    <xf numFmtId="166" fontId="13" fillId="29" borderId="43" xfId="157" applyNumberFormat="1" applyFont="1" applyFill="1" applyBorder="1" applyAlignment="1">
      <alignment horizontal="center" vertical="center" wrapText="1"/>
    </xf>
    <xf numFmtId="166" fontId="13" fillId="29" borderId="3" xfId="157" applyNumberFormat="1" applyFont="1" applyFill="1" applyBorder="1" applyAlignment="1">
      <alignment horizontal="center" vertical="center" wrapText="1"/>
    </xf>
    <xf numFmtId="1" fontId="13" fillId="29" borderId="44" xfId="157" applyNumberFormat="1" applyFont="1" applyFill="1" applyBorder="1" applyAlignment="1">
      <alignment horizontal="center" vertical="center" wrapText="1"/>
    </xf>
    <xf numFmtId="1" fontId="13" fillId="29" borderId="36" xfId="157" applyNumberFormat="1" applyFont="1" applyFill="1" applyBorder="1" applyAlignment="1">
      <alignment horizontal="center" vertical="center" wrapText="1"/>
    </xf>
    <xf numFmtId="1" fontId="13" fillId="29" borderId="25" xfId="157" applyNumberFormat="1" applyFont="1" applyFill="1" applyBorder="1" applyAlignment="1">
      <alignment horizontal="center" vertical="center" wrapText="1"/>
    </xf>
    <xf numFmtId="1" fontId="13" fillId="29" borderId="39" xfId="157" applyNumberFormat="1" applyFont="1" applyFill="1" applyBorder="1" applyAlignment="1">
      <alignment horizontal="center" vertical="center" wrapText="1"/>
    </xf>
    <xf numFmtId="0" fontId="3" fillId="0" borderId="22" xfId="0" applyFont="1" applyFill="1" applyBorder="1" applyAlignment="1">
      <alignment vertical="center" wrapText="1"/>
    </xf>
    <xf numFmtId="0" fontId="13" fillId="0" borderId="23" xfId="0" applyFont="1" applyFill="1" applyBorder="1" applyAlignment="1">
      <alignment horizontal="center" vertical="center" wrapText="1"/>
    </xf>
    <xf numFmtId="166" fontId="13" fillId="30" borderId="90" xfId="54" applyNumberFormat="1" applyFont="1" applyFill="1" applyBorder="1" applyAlignment="1">
      <alignment horizontal="center" vertical="center" wrapText="1"/>
    </xf>
    <xf numFmtId="166" fontId="13" fillId="30" borderId="60" xfId="54" applyNumberFormat="1" applyFont="1" applyFill="1" applyBorder="1" applyAlignment="1">
      <alignment horizontal="center" vertical="center" wrapText="1"/>
    </xf>
    <xf numFmtId="166" fontId="13" fillId="30" borderId="71" xfId="54" applyNumberFormat="1" applyFont="1" applyFill="1" applyBorder="1" applyAlignment="1">
      <alignment horizontal="center" vertical="center" wrapText="1"/>
    </xf>
    <xf numFmtId="166" fontId="13" fillId="30" borderId="64" xfId="54" applyNumberFormat="1" applyFont="1" applyFill="1" applyBorder="1" applyAlignment="1">
      <alignment horizontal="center" vertical="center" wrapText="1"/>
    </xf>
    <xf numFmtId="166" fontId="13" fillId="30" borderId="25" xfId="54" applyNumberFormat="1" applyFont="1" applyFill="1" applyBorder="1" applyAlignment="1">
      <alignment horizontal="center" vertical="center" wrapText="1"/>
    </xf>
    <xf numFmtId="0" fontId="13" fillId="0" borderId="83" xfId="0" applyFont="1" applyBorder="1" applyAlignment="1">
      <alignment vertical="center" wrapText="1"/>
    </xf>
    <xf numFmtId="0" fontId="13" fillId="0" borderId="33" xfId="0" applyFont="1" applyBorder="1" applyAlignment="1">
      <alignment vertical="center" wrapText="1"/>
    </xf>
    <xf numFmtId="0" fontId="106" fillId="0" borderId="65" xfId="0" applyFont="1" applyBorder="1" applyAlignment="1">
      <alignment horizontal="center" vertical="center" wrapText="1"/>
    </xf>
    <xf numFmtId="0" fontId="106" fillId="0" borderId="66" xfId="0" applyFont="1" applyBorder="1" applyAlignment="1">
      <alignment horizontal="center" vertical="center" wrapText="1"/>
    </xf>
    <xf numFmtId="0" fontId="107" fillId="0" borderId="68" xfId="0" applyFont="1" applyBorder="1" applyAlignment="1">
      <alignment vertical="center" wrapText="1"/>
    </xf>
    <xf numFmtId="0" fontId="107" fillId="0" borderId="79" xfId="0" applyFont="1" applyBorder="1" applyAlignment="1">
      <alignment vertical="center" wrapText="1"/>
    </xf>
    <xf numFmtId="0" fontId="107" fillId="0" borderId="54" xfId="0" applyFont="1" applyBorder="1" applyAlignment="1">
      <alignment vertical="center" wrapText="1"/>
    </xf>
    <xf numFmtId="0" fontId="107" fillId="0" borderId="80" xfId="0" applyFont="1" applyBorder="1" applyAlignment="1">
      <alignment vertical="center" wrapText="1"/>
    </xf>
    <xf numFmtId="0" fontId="104" fillId="0" borderId="0" xfId="55" applyFont="1" applyBorder="1" applyAlignment="1">
      <alignment horizontal="left" vertical="center" wrapText="1"/>
    </xf>
    <xf numFmtId="0" fontId="68" fillId="0" borderId="0" xfId="55" applyFont="1" applyBorder="1" applyAlignment="1">
      <alignment horizontal="left" vertical="center" wrapText="1"/>
    </xf>
    <xf numFmtId="0" fontId="90" fillId="0" borderId="0" xfId="55"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0" borderId="0" xfId="0" applyAlignment="1"/>
    <xf numFmtId="0" fontId="90" fillId="0" borderId="0" xfId="55" applyFont="1" applyAlignment="1">
      <alignment horizontal="center"/>
    </xf>
    <xf numFmtId="0" fontId="0" fillId="0" borderId="66" xfId="0" applyBorder="1" applyAlignment="1">
      <alignment horizontal="center" vertical="center" wrapText="1"/>
    </xf>
    <xf numFmtId="0" fontId="0" fillId="0" borderId="68" xfId="0" applyBorder="1" applyAlignment="1">
      <alignment vertical="center" wrapText="1"/>
    </xf>
    <xf numFmtId="0" fontId="0" fillId="0" borderId="79" xfId="0" applyBorder="1" applyAlignment="1">
      <alignment vertical="center" wrapText="1"/>
    </xf>
    <xf numFmtId="0" fontId="0" fillId="0" borderId="54" xfId="0" applyBorder="1" applyAlignment="1">
      <alignment vertical="center" wrapText="1"/>
    </xf>
    <xf numFmtId="0" fontId="0" fillId="0" borderId="80" xfId="0" applyBorder="1" applyAlignment="1">
      <alignment vertical="center" wrapText="1"/>
    </xf>
    <xf numFmtId="0" fontId="106" fillId="0" borderId="68" xfId="0" applyFont="1" applyBorder="1" applyAlignment="1">
      <alignment horizontal="center" vertical="center" wrapText="1"/>
    </xf>
    <xf numFmtId="0" fontId="106" fillId="0" borderId="79" xfId="0" applyFont="1" applyBorder="1" applyAlignment="1">
      <alignment horizontal="center" vertical="center" wrapText="1"/>
    </xf>
    <xf numFmtId="0" fontId="106" fillId="0" borderId="54" xfId="0" applyFont="1" applyBorder="1" applyAlignment="1">
      <alignment horizontal="center" vertical="center" wrapText="1"/>
    </xf>
    <xf numFmtId="0" fontId="106" fillId="0" borderId="80" xfId="0" applyFont="1" applyBorder="1" applyAlignment="1">
      <alignment horizontal="center" vertical="center" wrapText="1"/>
    </xf>
    <xf numFmtId="0" fontId="108" fillId="0" borderId="65" xfId="0" applyFont="1" applyBorder="1" applyAlignment="1">
      <alignment horizontal="center" vertical="center" wrapText="1"/>
    </xf>
    <xf numFmtId="0" fontId="0" fillId="0" borderId="66" xfId="0" applyBorder="1" applyAlignment="1">
      <alignment wrapText="1"/>
    </xf>
    <xf numFmtId="0" fontId="0" fillId="0" borderId="68" xfId="0" applyBorder="1" applyAlignment="1">
      <alignment wrapText="1"/>
    </xf>
    <xf numFmtId="0" fontId="0" fillId="0" borderId="79" xfId="0" applyBorder="1" applyAlignment="1">
      <alignment wrapText="1"/>
    </xf>
    <xf numFmtId="0" fontId="0" fillId="0" borderId="54" xfId="0" applyBorder="1" applyAlignment="1">
      <alignment wrapText="1"/>
    </xf>
    <xf numFmtId="0" fontId="0" fillId="0" borderId="80" xfId="0" applyBorder="1" applyAlignment="1">
      <alignment wrapText="1"/>
    </xf>
    <xf numFmtId="0" fontId="104" fillId="0" borderId="0" xfId="55" applyFont="1" applyAlignment="1">
      <alignment horizontal="left" vertical="center" wrapText="1"/>
    </xf>
    <xf numFmtId="0" fontId="68" fillId="0" borderId="0" xfId="55" applyFont="1" applyAlignment="1">
      <alignment horizontal="left" vertical="center" wrapText="1"/>
    </xf>
    <xf numFmtId="0" fontId="93" fillId="0" borderId="0" xfId="55" applyFont="1" applyAlignment="1">
      <alignment horizontal="left" vertical="top" wrapText="1"/>
    </xf>
    <xf numFmtId="0" fontId="13" fillId="0" borderId="37" xfId="54" applyFont="1" applyBorder="1" applyAlignment="1">
      <alignment vertical="center" wrapText="1"/>
    </xf>
    <xf numFmtId="0" fontId="13" fillId="0" borderId="35" xfId="54" applyFont="1" applyBorder="1" applyAlignment="1">
      <alignment vertical="center" wrapText="1"/>
    </xf>
    <xf numFmtId="0" fontId="34" fillId="30" borderId="19" xfId="54" applyFont="1" applyFill="1" applyBorder="1" applyAlignment="1">
      <alignment horizontal="center" vertical="center" wrapText="1"/>
    </xf>
    <xf numFmtId="0" fontId="34" fillId="30" borderId="22" xfId="54" applyFont="1" applyFill="1" applyBorder="1" applyAlignment="1">
      <alignment horizontal="center" vertical="center" wrapText="1"/>
    </xf>
    <xf numFmtId="0" fontId="34" fillId="30" borderId="76" xfId="54" applyFont="1" applyFill="1" applyBorder="1" applyAlignment="1">
      <alignment horizontal="center" vertical="center" wrapText="1"/>
    </xf>
    <xf numFmtId="0" fontId="34" fillId="30" borderId="20" xfId="54" applyFont="1" applyFill="1" applyBorder="1" applyAlignment="1">
      <alignment vertical="center" wrapText="1"/>
    </xf>
    <xf numFmtId="0" fontId="34" fillId="30" borderId="13" xfId="54" applyFont="1" applyFill="1" applyBorder="1" applyAlignment="1">
      <alignment vertical="center" wrapText="1"/>
    </xf>
    <xf numFmtId="0" fontId="34" fillId="30" borderId="75" xfId="54" applyFont="1" applyFill="1" applyBorder="1" applyAlignment="1">
      <alignment vertical="center" wrapText="1"/>
    </xf>
    <xf numFmtId="0" fontId="34" fillId="30" borderId="20" xfId="54" applyFont="1" applyFill="1" applyBorder="1" applyAlignment="1">
      <alignment horizontal="center" vertical="center" wrapText="1"/>
    </xf>
    <xf numFmtId="0" fontId="34" fillId="30" borderId="13" xfId="54" applyFont="1" applyFill="1" applyBorder="1" applyAlignment="1">
      <alignment horizontal="center" vertical="center" wrapText="1"/>
    </xf>
    <xf numFmtId="0" fontId="34" fillId="30" borderId="75" xfId="54" applyFont="1" applyFill="1" applyBorder="1" applyAlignment="1">
      <alignment horizontal="center" vertical="center" wrapText="1"/>
    </xf>
    <xf numFmtId="0" fontId="52" fillId="30" borderId="20" xfId="54" applyFont="1" applyFill="1" applyBorder="1" applyAlignment="1">
      <alignment horizontal="center" vertical="center" wrapText="1"/>
    </xf>
    <xf numFmtId="0" fontId="52" fillId="30" borderId="13" xfId="54" applyFont="1" applyFill="1" applyBorder="1" applyAlignment="1">
      <alignment horizontal="center" vertical="center" wrapText="1"/>
    </xf>
    <xf numFmtId="0" fontId="52" fillId="30" borderId="75" xfId="54" applyFont="1" applyFill="1" applyBorder="1" applyAlignment="1">
      <alignment horizontal="center" vertical="center" wrapText="1"/>
    </xf>
    <xf numFmtId="0" fontId="13" fillId="0" borderId="23" xfId="54" applyFont="1" applyFill="1" applyBorder="1" applyAlignment="1">
      <alignment horizontal="left" vertical="center" wrapText="1"/>
    </xf>
    <xf numFmtId="0" fontId="34" fillId="30" borderId="51" xfId="54" applyFont="1" applyFill="1" applyBorder="1" applyAlignment="1">
      <alignment horizontal="center" vertical="center" wrapText="1"/>
    </xf>
    <xf numFmtId="0" fontId="34" fillId="30" borderId="41" xfId="54" applyFont="1" applyFill="1" applyBorder="1" applyAlignment="1">
      <alignment horizontal="center" vertical="center" wrapText="1"/>
    </xf>
    <xf numFmtId="0" fontId="0" fillId="0" borderId="3" xfId="0" applyBorder="1" applyAlignment="1">
      <alignment horizontal="center" vertical="center" wrapText="1"/>
    </xf>
    <xf numFmtId="0" fontId="0" fillId="0" borderId="43" xfId="0" applyBorder="1" applyAlignment="1">
      <alignment horizontal="center" vertical="center" wrapText="1"/>
    </xf>
    <xf numFmtId="0" fontId="71" fillId="30" borderId="35" xfId="54" applyFont="1" applyFill="1" applyBorder="1" applyAlignment="1">
      <alignment horizontal="center" vertical="center" wrapText="1"/>
    </xf>
    <xf numFmtId="0" fontId="0" fillId="0" borderId="35" xfId="0" applyBorder="1" applyAlignment="1">
      <alignment horizontal="center" vertical="center" wrapText="1"/>
    </xf>
    <xf numFmtId="0" fontId="0" fillId="0" borderId="27" xfId="0" applyBorder="1" applyAlignment="1">
      <alignment horizontal="center" vertical="center" wrapText="1"/>
    </xf>
    <xf numFmtId="0" fontId="34" fillId="30" borderId="41" xfId="0" applyFont="1" applyFill="1" applyBorder="1" applyAlignment="1">
      <alignment horizontal="center" vertical="center" wrapText="1"/>
    </xf>
    <xf numFmtId="0" fontId="34" fillId="30" borderId="3" xfId="0" applyFont="1" applyFill="1" applyBorder="1" applyAlignment="1">
      <alignment horizontal="center" vertical="center" wrapText="1"/>
    </xf>
    <xf numFmtId="0" fontId="0" fillId="0" borderId="14" xfId="0" applyBorder="1" applyAlignment="1">
      <alignment horizontal="center" vertical="center" wrapText="1"/>
    </xf>
    <xf numFmtId="0" fontId="13" fillId="29" borderId="13" xfId="0" applyFont="1" applyFill="1" applyBorder="1" applyAlignment="1">
      <alignment horizontal="center" vertical="center" wrapText="1"/>
    </xf>
    <xf numFmtId="0" fontId="13" fillId="29" borderId="13" xfId="54" applyFont="1" applyFill="1" applyBorder="1" applyAlignment="1">
      <alignment horizontal="center" vertical="center" wrapText="1"/>
    </xf>
    <xf numFmtId="0" fontId="13" fillId="0" borderId="13" xfId="54" applyFont="1" applyFill="1" applyBorder="1" applyAlignment="1">
      <alignment horizontal="center" vertical="center" wrapText="1"/>
    </xf>
    <xf numFmtId="0" fontId="70" fillId="31" borderId="55" xfId="54" applyFont="1" applyFill="1" applyBorder="1" applyAlignment="1">
      <alignment horizontal="center" vertical="center" textRotation="90" wrapText="1"/>
    </xf>
    <xf numFmtId="0" fontId="70" fillId="31" borderId="56" xfId="54" applyFont="1" applyFill="1" applyBorder="1" applyAlignment="1">
      <alignment horizontal="center" vertical="center" textRotation="90" wrapText="1"/>
    </xf>
    <xf numFmtId="0" fontId="70" fillId="31" borderId="57" xfId="54" applyFont="1" applyFill="1" applyBorder="1" applyAlignment="1">
      <alignment horizontal="center" vertical="center" textRotation="90" wrapText="1"/>
    </xf>
    <xf numFmtId="0" fontId="13" fillId="29" borderId="65" xfId="54" applyFont="1" applyFill="1" applyBorder="1" applyAlignment="1">
      <alignment horizontal="center" vertical="center" wrapText="1"/>
    </xf>
    <xf numFmtId="0" fontId="13" fillId="29" borderId="68" xfId="54" applyFont="1" applyFill="1" applyBorder="1" applyAlignment="1">
      <alignment horizontal="center" vertical="center" wrapText="1"/>
    </xf>
    <xf numFmtId="0" fontId="13" fillId="29" borderId="54" xfId="54" applyFont="1" applyFill="1" applyBorder="1" applyAlignment="1">
      <alignment horizontal="center" vertical="center" wrapText="1"/>
    </xf>
    <xf numFmtId="0" fontId="72" fillId="32" borderId="68" xfId="54" applyFont="1" applyFill="1" applyBorder="1" applyAlignment="1">
      <alignment horizontal="center" vertical="center" textRotation="90" wrapText="1"/>
    </xf>
    <xf numFmtId="0" fontId="13" fillId="0" borderId="20" xfId="54" applyFont="1" applyBorder="1" applyAlignment="1">
      <alignment horizontal="center" vertical="center" wrapText="1"/>
    </xf>
    <xf numFmtId="0" fontId="13" fillId="0" borderId="60" xfId="54" applyFont="1" applyBorder="1" applyAlignment="1">
      <alignment horizontal="center" vertical="center" wrapText="1"/>
    </xf>
    <xf numFmtId="0" fontId="0" fillId="0" borderId="13" xfId="0" applyBorder="1" applyAlignment="1">
      <alignment horizontal="center" vertical="center" wrapText="1"/>
    </xf>
    <xf numFmtId="0" fontId="13" fillId="0" borderId="75" xfId="54" applyFont="1" applyFill="1" applyBorder="1" applyAlignment="1">
      <alignment horizontal="center" vertical="center" wrapText="1"/>
    </xf>
    <xf numFmtId="0" fontId="0" fillId="0" borderId="60" xfId="0" applyBorder="1" applyAlignment="1">
      <alignment horizontal="center" vertical="center" wrapText="1"/>
    </xf>
    <xf numFmtId="0" fontId="13" fillId="0" borderId="75" xfId="54" applyFont="1" applyBorder="1" applyAlignment="1">
      <alignment horizontal="center" vertical="center" wrapText="1"/>
    </xf>
    <xf numFmtId="0" fontId="0" fillId="0" borderId="74" xfId="0" applyBorder="1" applyAlignment="1">
      <alignment horizontal="center" vertical="center" wrapText="1"/>
    </xf>
    <xf numFmtId="0" fontId="13" fillId="0" borderId="75" xfId="0" applyFont="1" applyBorder="1" applyAlignment="1">
      <alignment horizontal="center" vertical="center" wrapText="1"/>
    </xf>
    <xf numFmtId="0" fontId="13" fillId="0" borderId="51" xfId="0" applyFont="1" applyBorder="1" applyAlignment="1">
      <alignment horizontal="center" vertical="center" wrapText="1"/>
    </xf>
    <xf numFmtId="0" fontId="34" fillId="0" borderId="74" xfId="54" applyFont="1" applyBorder="1" applyAlignment="1">
      <alignment horizontal="center" vertical="center" wrapText="1"/>
    </xf>
    <xf numFmtId="0" fontId="74" fillId="0" borderId="65" xfId="54" applyFont="1" applyBorder="1" applyAlignment="1">
      <alignment horizontal="center" vertical="center" textRotation="90" wrapText="1"/>
    </xf>
    <xf numFmtId="0" fontId="74" fillId="0" borderId="66" xfId="54" applyFont="1" applyBorder="1" applyAlignment="1">
      <alignment horizontal="center" vertical="center" textRotation="90" wrapText="1"/>
    </xf>
    <xf numFmtId="0" fontId="74" fillId="0" borderId="68" xfId="54" applyFont="1" applyBorder="1" applyAlignment="1">
      <alignment horizontal="center" vertical="center" textRotation="90" wrapText="1"/>
    </xf>
    <xf numFmtId="0" fontId="74" fillId="0" borderId="79" xfId="54" applyFont="1" applyBorder="1" applyAlignment="1">
      <alignment horizontal="center" vertical="center" textRotation="90" wrapText="1"/>
    </xf>
    <xf numFmtId="0" fontId="74" fillId="0" borderId="54" xfId="54" applyFont="1" applyBorder="1" applyAlignment="1">
      <alignment horizontal="center" vertical="center" textRotation="90" wrapText="1"/>
    </xf>
    <xf numFmtId="0" fontId="74" fillId="0" borderId="80" xfId="54" applyFont="1" applyBorder="1" applyAlignment="1">
      <alignment horizontal="center" vertical="center" textRotation="90" wrapText="1"/>
    </xf>
    <xf numFmtId="0" fontId="34" fillId="30" borderId="21" xfId="54" applyFont="1" applyFill="1" applyBorder="1" applyAlignment="1">
      <alignment horizontal="left" vertical="center" wrapText="1"/>
    </xf>
    <xf numFmtId="0" fontId="34" fillId="30" borderId="23" xfId="54" applyFont="1" applyFill="1" applyBorder="1" applyAlignment="1">
      <alignment horizontal="left" vertical="center" wrapText="1"/>
    </xf>
    <xf numFmtId="0" fontId="34" fillId="30" borderId="26" xfId="54" applyFont="1" applyFill="1" applyBorder="1" applyAlignment="1">
      <alignment horizontal="left" vertical="center" wrapText="1"/>
    </xf>
    <xf numFmtId="0" fontId="34" fillId="30" borderId="3" xfId="54" applyFont="1" applyFill="1" applyBorder="1" applyAlignment="1">
      <alignment horizontal="center" vertical="center" wrapText="1"/>
    </xf>
    <xf numFmtId="0" fontId="34" fillId="30" borderId="43" xfId="54" applyFont="1" applyFill="1" applyBorder="1" applyAlignment="1">
      <alignment horizontal="center" vertical="center" wrapText="1"/>
    </xf>
    <xf numFmtId="0" fontId="34" fillId="30" borderId="73" xfId="54" applyFont="1" applyFill="1" applyBorder="1" applyAlignment="1">
      <alignment horizontal="center" vertical="center" wrapText="1"/>
    </xf>
    <xf numFmtId="0" fontId="13" fillId="0" borderId="35" xfId="54" applyFont="1" applyBorder="1" applyAlignment="1">
      <alignment horizontal="left" vertical="center" wrapText="1"/>
    </xf>
    <xf numFmtId="0" fontId="13" fillId="0" borderId="37" xfId="54" applyFont="1" applyBorder="1" applyAlignment="1">
      <alignment horizontal="left" vertical="center" wrapText="1"/>
    </xf>
    <xf numFmtId="0" fontId="13" fillId="0" borderId="21" xfId="54" applyFont="1" applyBorder="1" applyAlignment="1">
      <alignment horizontal="left" vertical="center" wrapText="1"/>
    </xf>
    <xf numFmtId="0" fontId="13" fillId="0" borderId="3" xfId="54" applyFont="1" applyBorder="1" applyAlignment="1">
      <alignment horizontal="left" vertical="center"/>
    </xf>
    <xf numFmtId="0" fontId="13" fillId="0" borderId="43" xfId="54" applyFont="1" applyBorder="1" applyAlignment="1">
      <alignment horizontal="left" vertical="center"/>
    </xf>
    <xf numFmtId="0" fontId="13" fillId="0" borderId="36" xfId="54" applyFont="1" applyBorder="1" applyAlignment="1">
      <alignment horizontal="left" vertical="center"/>
    </xf>
    <xf numFmtId="0" fontId="13" fillId="0" borderId="44" xfId="54" applyFont="1" applyBorder="1" applyAlignment="1">
      <alignment horizontal="left" vertical="center"/>
    </xf>
    <xf numFmtId="0" fontId="13" fillId="0" borderId="3" xfId="0" applyFont="1" applyBorder="1" applyAlignment="1">
      <alignment horizontal="left" vertical="center" wrapText="1"/>
    </xf>
    <xf numFmtId="0" fontId="13" fillId="0" borderId="43" xfId="0" applyFont="1" applyBorder="1" applyAlignment="1">
      <alignment horizontal="left" vertical="center" wrapText="1"/>
    </xf>
    <xf numFmtId="0" fontId="13" fillId="0" borderId="36" xfId="0" applyFont="1" applyBorder="1" applyAlignment="1">
      <alignment horizontal="left" vertical="center" wrapText="1"/>
    </xf>
    <xf numFmtId="0" fontId="13" fillId="0" borderId="44" xfId="0" applyFont="1" applyBorder="1" applyAlignment="1">
      <alignment horizontal="left" vertical="center" wrapText="1"/>
    </xf>
    <xf numFmtId="0" fontId="86" fillId="0" borderId="30" xfId="54" applyFont="1" applyBorder="1" applyAlignment="1">
      <alignment horizontal="center" vertical="center" wrapText="1"/>
    </xf>
    <xf numFmtId="0" fontId="86" fillId="0" borderId="31" xfId="54" applyFont="1" applyBorder="1" applyAlignment="1">
      <alignment horizontal="center" vertical="center" wrapText="1"/>
    </xf>
    <xf numFmtId="0" fontId="34" fillId="30" borderId="74" xfId="54" applyFont="1" applyFill="1" applyBorder="1" applyAlignment="1">
      <alignment horizontal="center" vertical="center" wrapText="1"/>
    </xf>
    <xf numFmtId="0" fontId="34" fillId="30" borderId="83" xfId="54" applyFont="1" applyFill="1" applyBorder="1" applyAlignment="1">
      <alignment horizontal="center" vertical="center" wrapText="1"/>
    </xf>
    <xf numFmtId="0" fontId="34" fillId="30" borderId="34" xfId="54" applyFont="1" applyFill="1" applyBorder="1" applyAlignment="1">
      <alignment horizontal="center" vertical="center" wrapText="1"/>
    </xf>
    <xf numFmtId="0" fontId="52" fillId="30" borderId="73" xfId="54" applyFont="1" applyFill="1" applyBorder="1" applyAlignment="1">
      <alignment horizontal="center" vertical="center" wrapText="1"/>
    </xf>
    <xf numFmtId="0" fontId="52" fillId="30" borderId="74" xfId="54" applyFont="1" applyFill="1" applyBorder="1" applyAlignment="1">
      <alignment horizontal="center" vertical="center" wrapText="1"/>
    </xf>
    <xf numFmtId="0" fontId="34" fillId="30" borderId="55" xfId="54" applyFont="1" applyFill="1" applyBorder="1" applyAlignment="1">
      <alignment horizontal="center" vertical="center" wrapText="1"/>
    </xf>
    <xf numFmtId="0" fontId="34" fillId="30" borderId="57" xfId="54" applyFont="1" applyFill="1" applyBorder="1" applyAlignment="1">
      <alignment horizontal="center" vertical="center" wrapText="1"/>
    </xf>
    <xf numFmtId="0" fontId="34" fillId="30" borderId="37" xfId="54" applyFont="1" applyFill="1" applyBorder="1" applyAlignment="1">
      <alignment horizontal="center" vertical="center" wrapText="1"/>
    </xf>
    <xf numFmtId="0" fontId="34" fillId="30" borderId="27" xfId="54" applyFont="1" applyFill="1" applyBorder="1" applyAlignment="1">
      <alignment horizontal="center" vertical="center" wrapText="1"/>
    </xf>
    <xf numFmtId="0" fontId="72" fillId="27" borderId="65" xfId="54" applyFont="1" applyFill="1" applyBorder="1" applyAlignment="1">
      <alignment horizontal="center" vertical="center" textRotation="90" wrapText="1"/>
    </xf>
    <xf numFmtId="0" fontId="72" fillId="27" borderId="68" xfId="54" applyFont="1" applyFill="1" applyBorder="1" applyAlignment="1">
      <alignment horizontal="center" vertical="center" textRotation="90" wrapText="1"/>
    </xf>
    <xf numFmtId="0" fontId="52" fillId="30" borderId="25" xfId="54" applyFont="1" applyFill="1" applyBorder="1" applyAlignment="1">
      <alignment horizontal="center" vertical="center" wrapText="1"/>
    </xf>
    <xf numFmtId="0" fontId="13" fillId="29" borderId="55" xfId="54" applyFont="1" applyFill="1" applyBorder="1" applyAlignment="1">
      <alignment horizontal="center" vertical="center" wrapText="1"/>
    </xf>
    <xf numFmtId="0" fontId="13" fillId="29" borderId="56" xfId="54" applyFont="1" applyFill="1" applyBorder="1" applyAlignment="1">
      <alignment horizontal="center" vertical="center" wrapText="1"/>
    </xf>
    <xf numFmtId="0" fontId="13" fillId="29" borderId="67" xfId="54" applyFont="1" applyFill="1" applyBorder="1" applyAlignment="1">
      <alignment horizontal="center" vertical="center" wrapText="1"/>
    </xf>
    <xf numFmtId="0" fontId="70" fillId="33" borderId="56" xfId="54" applyFont="1" applyFill="1" applyBorder="1" applyAlignment="1">
      <alignment horizontal="center" vertical="center" textRotation="90" wrapText="1"/>
    </xf>
    <xf numFmtId="0" fontId="13" fillId="0" borderId="73" xfId="54" applyFont="1" applyBorder="1" applyAlignment="1">
      <alignment horizontal="center" vertical="center" wrapText="1"/>
    </xf>
    <xf numFmtId="0" fontId="14" fillId="0" borderId="60" xfId="0" applyFont="1" applyBorder="1" applyAlignment="1">
      <alignment horizontal="center" vertical="center" wrapText="1"/>
    </xf>
    <xf numFmtId="0" fontId="52" fillId="30" borderId="51" xfId="54" applyFont="1" applyFill="1" applyBorder="1" applyAlignment="1">
      <alignment horizontal="center" vertical="center" wrapText="1"/>
    </xf>
    <xf numFmtId="0" fontId="34" fillId="30" borderId="24" xfId="54" applyFont="1" applyFill="1" applyBorder="1" applyAlignment="1">
      <alignment horizontal="center" vertical="center" wrapText="1"/>
    </xf>
    <xf numFmtId="0" fontId="34" fillId="30" borderId="25" xfId="54" applyFont="1" applyFill="1" applyBorder="1" applyAlignment="1">
      <alignment vertical="center" wrapText="1"/>
    </xf>
    <xf numFmtId="0" fontId="34" fillId="30" borderId="25" xfId="54" applyFont="1" applyFill="1" applyBorder="1" applyAlignment="1">
      <alignment horizontal="center" vertical="center" wrapText="1"/>
    </xf>
    <xf numFmtId="0" fontId="34" fillId="30" borderId="78" xfId="54" applyFont="1" applyFill="1" applyBorder="1" applyAlignment="1">
      <alignment horizontal="center" vertical="center" wrapText="1"/>
    </xf>
    <xf numFmtId="0" fontId="34" fillId="30" borderId="72" xfId="54" applyFont="1" applyFill="1" applyBorder="1" applyAlignment="1">
      <alignment horizontal="center" vertical="center" wrapText="1"/>
    </xf>
    <xf numFmtId="0" fontId="34" fillId="30" borderId="14" xfId="0" applyFont="1" applyFill="1" applyBorder="1" applyAlignment="1">
      <alignment horizontal="center" vertical="center" wrapText="1"/>
    </xf>
    <xf numFmtId="0" fontId="13" fillId="0" borderId="38" xfId="54" applyFont="1" applyBorder="1" applyAlignment="1">
      <alignment horizontal="left" vertical="center"/>
    </xf>
    <xf numFmtId="0" fontId="13" fillId="0" borderId="23" xfId="54" applyFont="1" applyBorder="1" applyAlignment="1">
      <alignment horizontal="left" vertical="center"/>
    </xf>
    <xf numFmtId="0" fontId="13" fillId="0" borderId="41" xfId="0" applyFont="1" applyBorder="1" applyAlignment="1">
      <alignment horizontal="left" vertical="center" wrapText="1"/>
    </xf>
    <xf numFmtId="0" fontId="86" fillId="0" borderId="30" xfId="54" applyFont="1" applyBorder="1" applyAlignment="1">
      <alignment horizontal="left" vertical="center"/>
    </xf>
    <xf numFmtId="0" fontId="86" fillId="0" borderId="31" xfId="54" applyFont="1" applyBorder="1" applyAlignment="1">
      <alignment horizontal="left" vertical="center"/>
    </xf>
    <xf numFmtId="0" fontId="13" fillId="0" borderId="35" xfId="54" applyFont="1" applyBorder="1" applyAlignment="1">
      <alignment horizontal="left" vertical="center"/>
    </xf>
    <xf numFmtId="0" fontId="13" fillId="0" borderId="37" xfId="54" applyFont="1" applyBorder="1" applyAlignment="1">
      <alignment horizontal="left" vertical="center"/>
    </xf>
    <xf numFmtId="0" fontId="13" fillId="0" borderId="21" xfId="54" applyFont="1" applyBorder="1" applyAlignment="1">
      <alignment horizontal="left" vertical="center"/>
    </xf>
    <xf numFmtId="0" fontId="13" fillId="0" borderId="64" xfId="0" applyFont="1" applyBorder="1" applyAlignment="1">
      <alignment horizontal="left" vertical="center" wrapText="1"/>
    </xf>
    <xf numFmtId="0" fontId="13" fillId="0" borderId="39" xfId="54" applyFont="1" applyBorder="1" applyAlignment="1">
      <alignment horizontal="left" vertical="center"/>
    </xf>
    <xf numFmtId="0" fontId="13" fillId="0" borderId="26" xfId="54" applyFont="1" applyBorder="1" applyAlignment="1">
      <alignment horizontal="left" vertical="center"/>
    </xf>
    <xf numFmtId="0" fontId="13" fillId="29" borderId="75" xfId="54" applyFont="1" applyFill="1" applyBorder="1" applyAlignment="1">
      <alignment horizontal="center" vertical="center" wrapText="1"/>
    </xf>
    <xf numFmtId="0" fontId="0" fillId="0" borderId="51" xfId="0" applyBorder="1" applyAlignment="1">
      <alignment horizontal="center" vertical="center" wrapText="1"/>
    </xf>
    <xf numFmtId="0" fontId="13" fillId="0" borderId="74" xfId="54" applyFont="1" applyBorder="1" applyAlignment="1">
      <alignment horizontal="center" vertical="center" wrapText="1"/>
    </xf>
    <xf numFmtId="0" fontId="13" fillId="29" borderId="74" xfId="54" applyFont="1" applyFill="1" applyBorder="1" applyAlignment="1">
      <alignment horizontal="center" vertical="center" wrapText="1"/>
    </xf>
    <xf numFmtId="0" fontId="70" fillId="36" borderId="65" xfId="54" applyFont="1" applyFill="1" applyBorder="1" applyAlignment="1">
      <alignment horizontal="center" vertical="center" textRotation="90" wrapText="1"/>
    </xf>
    <xf numFmtId="0" fontId="70" fillId="36" borderId="68" xfId="54" applyFont="1" applyFill="1" applyBorder="1" applyAlignment="1">
      <alignment horizontal="center" vertical="center" textRotation="90" wrapText="1"/>
    </xf>
    <xf numFmtId="0" fontId="72" fillId="37" borderId="81" xfId="54" applyFont="1" applyFill="1" applyBorder="1" applyAlignment="1">
      <alignment horizontal="center" vertical="center" textRotation="90" wrapText="1"/>
    </xf>
    <xf numFmtId="0" fontId="72" fillId="37" borderId="50" xfId="54" applyFont="1" applyFill="1" applyBorder="1" applyAlignment="1">
      <alignment horizontal="center" vertical="center" textRotation="90" wrapText="1"/>
    </xf>
    <xf numFmtId="0" fontId="13" fillId="29" borderId="57" xfId="54" applyFont="1" applyFill="1" applyBorder="1" applyAlignment="1">
      <alignment horizontal="center" vertical="center" wrapText="1"/>
    </xf>
    <xf numFmtId="0" fontId="86" fillId="0" borderId="30" xfId="54" applyFont="1" applyBorder="1" applyAlignment="1">
      <alignment horizontal="left" vertical="center" wrapText="1"/>
    </xf>
    <xf numFmtId="0" fontId="86" fillId="0" borderId="31" xfId="54" applyFont="1" applyBorder="1" applyAlignment="1">
      <alignment horizontal="left" vertical="center" wrapText="1"/>
    </xf>
    <xf numFmtId="0" fontId="86" fillId="0" borderId="32" xfId="54" applyFont="1" applyBorder="1" applyAlignment="1">
      <alignment horizontal="left" vertical="center"/>
    </xf>
    <xf numFmtId="0" fontId="34" fillId="30" borderId="83" xfId="54" applyFont="1" applyFill="1" applyBorder="1" applyAlignment="1">
      <alignment horizontal="left" vertical="center" wrapText="1"/>
    </xf>
    <xf numFmtId="0" fontId="34" fillId="30" borderId="33" xfId="54" applyFont="1" applyFill="1" applyBorder="1" applyAlignment="1">
      <alignment horizontal="left" vertical="center" wrapText="1"/>
    </xf>
    <xf numFmtId="0" fontId="34" fillId="30" borderId="92" xfId="54" applyFont="1" applyFill="1" applyBorder="1" applyAlignment="1">
      <alignment horizontal="left" vertical="center" wrapText="1"/>
    </xf>
    <xf numFmtId="0" fontId="86" fillId="0" borderId="61" xfId="54" applyFont="1" applyBorder="1" applyAlignment="1">
      <alignment horizontal="center" vertical="center" wrapText="1"/>
    </xf>
    <xf numFmtId="0" fontId="86" fillId="0" borderId="66" xfId="54" applyFont="1" applyBorder="1" applyAlignment="1">
      <alignment horizontal="center" vertical="center" wrapText="1"/>
    </xf>
    <xf numFmtId="0" fontId="34" fillId="30" borderId="34" xfId="54" applyFont="1" applyFill="1" applyBorder="1" applyAlignment="1">
      <alignment horizontal="left" vertical="center" wrapText="1"/>
    </xf>
    <xf numFmtId="0" fontId="88" fillId="30" borderId="41" xfId="0" applyFont="1" applyFill="1" applyBorder="1" applyAlignment="1">
      <alignment horizontal="center" vertical="center" wrapText="1"/>
    </xf>
    <xf numFmtId="0" fontId="88" fillId="30" borderId="3" xfId="0" applyFont="1" applyFill="1" applyBorder="1" applyAlignment="1">
      <alignment horizontal="center" vertical="center" wrapText="1"/>
    </xf>
    <xf numFmtId="0" fontId="0" fillId="0" borderId="51" xfId="0" applyBorder="1" applyAlignment="1">
      <alignment horizontal="center" vertical="center"/>
    </xf>
    <xf numFmtId="0" fontId="70" fillId="34" borderId="68" xfId="54" applyFont="1" applyFill="1" applyBorder="1" applyAlignment="1">
      <alignment horizontal="center" vertical="center" textRotation="90" wrapText="1"/>
    </xf>
    <xf numFmtId="0" fontId="70" fillId="34" borderId="54" xfId="54" applyFont="1" applyFill="1" applyBorder="1" applyAlignment="1">
      <alignment horizontal="center" vertical="center" textRotation="90" wrapText="1"/>
    </xf>
    <xf numFmtId="0" fontId="72" fillId="35" borderId="55" xfId="54" applyFont="1" applyFill="1" applyBorder="1" applyAlignment="1">
      <alignment horizontal="center" vertical="center" textRotation="90" wrapText="1"/>
    </xf>
    <xf numFmtId="0" fontId="72" fillId="35" borderId="56" xfId="54" applyFont="1" applyFill="1" applyBorder="1" applyAlignment="1">
      <alignment horizontal="center" vertical="center" textRotation="90" wrapText="1"/>
    </xf>
    <xf numFmtId="0" fontId="70" fillId="34" borderId="55" xfId="54" applyFont="1" applyFill="1" applyBorder="1" applyAlignment="1">
      <alignment horizontal="center" vertical="center" textRotation="90" wrapText="1"/>
    </xf>
    <xf numFmtId="0" fontId="70" fillId="34" borderId="56" xfId="54" applyFont="1" applyFill="1" applyBorder="1" applyAlignment="1">
      <alignment horizontal="center" vertical="center" textRotation="90"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88" fillId="39" borderId="40" xfId="54" applyFont="1" applyFill="1" applyBorder="1" applyAlignment="1">
      <alignment horizontal="center" vertical="center" textRotation="90" wrapText="1"/>
    </xf>
    <xf numFmtId="0" fontId="88" fillId="39" borderId="41" xfId="54" applyFont="1" applyFill="1" applyBorder="1" applyAlignment="1">
      <alignment horizontal="center" vertical="center" textRotation="90" wrapText="1"/>
    </xf>
    <xf numFmtId="0" fontId="88" fillId="39" borderId="93" xfId="54" applyFont="1" applyFill="1" applyBorder="1" applyAlignment="1">
      <alignment horizontal="center" vertical="center" textRotation="90" wrapText="1"/>
    </xf>
    <xf numFmtId="0" fontId="88" fillId="39" borderId="64" xfId="54" applyFont="1" applyFill="1" applyBorder="1" applyAlignment="1">
      <alignment horizontal="center" vertical="center" textRotation="90" wrapText="1"/>
    </xf>
    <xf numFmtId="0" fontId="70" fillId="38" borderId="65" xfId="54" applyFont="1" applyFill="1" applyBorder="1" applyAlignment="1">
      <alignment horizontal="center" vertical="center" textRotation="90" wrapText="1"/>
    </xf>
    <xf numFmtId="0" fontId="70" fillId="38" borderId="68" xfId="54" applyFont="1" applyFill="1" applyBorder="1" applyAlignment="1">
      <alignment horizontal="center" vertical="center" textRotation="90" wrapText="1"/>
    </xf>
    <xf numFmtId="0" fontId="34" fillId="30" borderId="56" xfId="54" applyFont="1" applyFill="1" applyBorder="1" applyAlignment="1">
      <alignment horizontal="center" vertical="center" wrapText="1"/>
    </xf>
    <xf numFmtId="0" fontId="70" fillId="38" borderId="55" xfId="54" applyFont="1" applyFill="1" applyBorder="1" applyAlignment="1">
      <alignment horizontal="center" vertical="center" textRotation="90" wrapText="1"/>
    </xf>
    <xf numFmtId="0" fontId="70" fillId="38" borderId="67" xfId="54" applyFont="1" applyFill="1" applyBorder="1" applyAlignment="1">
      <alignment horizontal="center" vertical="center" textRotation="90" wrapText="1"/>
    </xf>
    <xf numFmtId="0" fontId="34" fillId="30" borderId="38" xfId="54" applyFont="1" applyFill="1" applyBorder="1" applyAlignment="1">
      <alignment horizontal="center" vertical="center" wrapText="1"/>
    </xf>
    <xf numFmtId="0" fontId="34" fillId="30" borderId="23" xfId="54" applyFont="1" applyFill="1" applyBorder="1" applyAlignment="1">
      <alignment horizontal="center" vertical="center" wrapText="1"/>
    </xf>
    <xf numFmtId="0" fontId="13" fillId="0" borderId="37" xfId="54" applyFont="1" applyBorder="1" applyAlignment="1">
      <alignment horizontal="left" wrapText="1"/>
    </xf>
    <xf numFmtId="0" fontId="13" fillId="0" borderId="21" xfId="54" applyFont="1" applyBorder="1" applyAlignment="1">
      <alignment horizontal="left" wrapText="1"/>
    </xf>
    <xf numFmtId="0" fontId="40" fillId="27" borderId="19" xfId="0" applyFont="1" applyFill="1" applyBorder="1" applyAlignment="1">
      <alignment horizontal="center" vertical="center" textRotation="90" wrapText="1"/>
    </xf>
    <xf numFmtId="0" fontId="40" fillId="27" borderId="22" xfId="0" applyFont="1" applyFill="1" applyBorder="1" applyAlignment="1">
      <alignment horizontal="center" vertical="center" textRotation="90" wrapText="1"/>
    </xf>
    <xf numFmtId="0" fontId="40" fillId="27" borderId="24" xfId="0" applyFont="1" applyFill="1" applyBorder="1" applyAlignment="1">
      <alignment horizontal="center" vertical="center" textRotation="90" wrapText="1"/>
    </xf>
    <xf numFmtId="0" fontId="41" fillId="26" borderId="19" xfId="0" applyFont="1" applyFill="1" applyBorder="1" applyAlignment="1">
      <alignment horizontal="center" vertical="center" textRotation="90" wrapText="1"/>
    </xf>
    <xf numFmtId="0" fontId="41" fillId="26" borderId="22" xfId="0" applyFont="1" applyFill="1" applyBorder="1" applyAlignment="1">
      <alignment horizontal="center" vertical="center" textRotation="90" wrapText="1"/>
    </xf>
    <xf numFmtId="0" fontId="41" fillId="26" borderId="24" xfId="0" applyFont="1" applyFill="1" applyBorder="1" applyAlignment="1">
      <alignment horizontal="center" vertical="center" textRotation="90" wrapText="1"/>
    </xf>
    <xf numFmtId="0" fontId="42" fillId="24" borderId="32"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51" fillId="0" borderId="30" xfId="0" applyFont="1" applyBorder="1" applyAlignment="1">
      <alignment horizontal="left" vertical="top" wrapText="1"/>
    </xf>
    <xf numFmtId="0" fontId="51" fillId="0" borderId="31" xfId="0" applyFont="1" applyBorder="1" applyAlignment="1">
      <alignment horizontal="left" vertical="top" wrapText="1"/>
    </xf>
    <xf numFmtId="0" fontId="51" fillId="0" borderId="29" xfId="54" applyFont="1" applyBorder="1" applyAlignment="1">
      <alignment horizontal="left" vertical="center" wrapText="1"/>
    </xf>
    <xf numFmtId="0" fontId="51" fillId="0" borderId="30" xfId="54" applyFont="1" applyBorder="1" applyAlignment="1">
      <alignment horizontal="left" vertical="center" wrapText="1"/>
    </xf>
    <xf numFmtId="0" fontId="51" fillId="0" borderId="31" xfId="54" applyFont="1" applyBorder="1" applyAlignment="1">
      <alignment horizontal="left" vertical="center" wrapText="1"/>
    </xf>
    <xf numFmtId="0" fontId="40" fillId="28" borderId="55" xfId="0" applyFont="1" applyFill="1" applyBorder="1" applyAlignment="1">
      <alignment horizontal="center" vertical="center" textRotation="90" wrapText="1"/>
    </xf>
    <xf numFmtId="0" fontId="40" fillId="28" borderId="56" xfId="0" applyFont="1" applyFill="1" applyBorder="1" applyAlignment="1">
      <alignment horizontal="center" vertical="center" textRotation="90" wrapText="1"/>
    </xf>
    <xf numFmtId="0" fontId="40" fillId="28" borderId="57" xfId="0" applyFont="1" applyFill="1" applyBorder="1" applyAlignment="1">
      <alignment horizontal="center" vertical="center" textRotation="90" wrapText="1"/>
    </xf>
    <xf numFmtId="0" fontId="51" fillId="0" borderId="30" xfId="0" applyFont="1" applyBorder="1" applyAlignment="1">
      <alignment horizontal="left" vertical="center" wrapText="1"/>
    </xf>
    <xf numFmtId="0" fontId="51" fillId="0" borderId="31" xfId="0" applyFont="1" applyBorder="1" applyAlignment="1">
      <alignment horizontal="left" vertical="center" wrapText="1"/>
    </xf>
    <xf numFmtId="0" fontId="51" fillId="0" borderId="29" xfId="54" applyFont="1" applyBorder="1" applyAlignment="1">
      <alignment horizontal="left" vertical="top" wrapText="1"/>
    </xf>
    <xf numFmtId="0" fontId="51" fillId="0" borderId="30" xfId="54" applyFont="1" applyBorder="1" applyAlignment="1">
      <alignment horizontal="left" vertical="top" wrapText="1"/>
    </xf>
    <xf numFmtId="0" fontId="51" fillId="0" borderId="31" xfId="54" applyFont="1" applyBorder="1" applyAlignment="1">
      <alignment horizontal="left" vertical="top" wrapText="1"/>
    </xf>
    <xf numFmtId="0" fontId="40" fillId="28" borderId="55" xfId="159" applyFont="1" applyFill="1" applyBorder="1" applyAlignment="1">
      <alignment horizontal="center" vertical="center" textRotation="90" wrapText="1"/>
    </xf>
    <xf numFmtId="0" fontId="40" fillId="28" borderId="56" xfId="159" applyFont="1" applyFill="1" applyBorder="1" applyAlignment="1">
      <alignment horizontal="center" vertical="center" textRotation="90" wrapText="1"/>
    </xf>
    <xf numFmtId="0" fontId="40" fillId="28" borderId="57" xfId="159" applyFont="1" applyFill="1" applyBorder="1" applyAlignment="1">
      <alignment horizontal="center" vertical="center" textRotation="90" wrapText="1"/>
    </xf>
    <xf numFmtId="0" fontId="42" fillId="24" borderId="32" xfId="159" applyFont="1" applyFill="1" applyBorder="1" applyAlignment="1">
      <alignment horizontal="center" vertical="center" wrapText="1"/>
    </xf>
    <xf numFmtId="0" fontId="42" fillId="24" borderId="30" xfId="159" applyFont="1" applyFill="1" applyBorder="1" applyAlignment="1">
      <alignment horizontal="center" vertical="center" wrapText="1"/>
    </xf>
    <xf numFmtId="0" fontId="51" fillId="0" borderId="30" xfId="159" applyFont="1" applyBorder="1" applyAlignment="1">
      <alignment horizontal="left" vertical="center" wrapText="1"/>
    </xf>
    <xf numFmtId="0" fontId="51" fillId="0" borderId="31" xfId="159" applyFont="1" applyBorder="1" applyAlignment="1">
      <alignment horizontal="left" vertical="center" wrapText="1"/>
    </xf>
    <xf numFmtId="0" fontId="51" fillId="0" borderId="29" xfId="162" applyFont="1" applyBorder="1" applyAlignment="1">
      <alignment horizontal="left" vertical="center" wrapText="1"/>
    </xf>
    <xf numFmtId="0" fontId="51" fillId="0" borderId="30" xfId="162" applyFont="1" applyBorder="1" applyAlignment="1">
      <alignment horizontal="left" vertical="center" wrapText="1"/>
    </xf>
    <xf numFmtId="0" fontId="51" fillId="0" borderId="31" xfId="162" applyFont="1" applyBorder="1" applyAlignment="1">
      <alignment horizontal="left" vertical="center" wrapText="1"/>
    </xf>
    <xf numFmtId="0" fontId="52" fillId="0" borderId="32" xfId="159" applyFont="1" applyBorder="1" applyAlignment="1">
      <alignment horizontal="center" vertical="center"/>
    </xf>
    <xf numFmtId="0" fontId="52" fillId="0" borderId="45" xfId="159" applyFont="1" applyBorder="1" applyAlignment="1">
      <alignment horizontal="center" vertical="center"/>
    </xf>
    <xf numFmtId="0" fontId="52" fillId="0" borderId="29" xfId="159" applyFont="1" applyBorder="1" applyAlignment="1">
      <alignment horizontal="center" vertical="center"/>
    </xf>
    <xf numFmtId="0" fontId="52" fillId="0" borderId="30" xfId="159" applyFont="1" applyBorder="1" applyAlignment="1">
      <alignment horizontal="center" vertical="center"/>
    </xf>
    <xf numFmtId="0" fontId="52" fillId="0" borderId="65" xfId="159" applyFont="1" applyBorder="1" applyAlignment="1">
      <alignment horizontal="center" vertical="center" wrapText="1"/>
    </xf>
    <xf numFmtId="0" fontId="52" fillId="0" borderId="66" xfId="159" applyFont="1" applyBorder="1" applyAlignment="1">
      <alignment horizontal="center" vertical="center" wrapText="1"/>
    </xf>
    <xf numFmtId="0" fontId="52" fillId="0" borderId="61" xfId="159" applyFont="1" applyBorder="1" applyAlignment="1">
      <alignment horizontal="center" vertical="center" wrapText="1"/>
    </xf>
    <xf numFmtId="0" fontId="52" fillId="0" borderId="55" xfId="159" applyFont="1" applyBorder="1" applyAlignment="1">
      <alignment horizontal="center" textRotation="90" wrapText="1"/>
    </xf>
    <xf numFmtId="0" fontId="52" fillId="0" borderId="57" xfId="159" applyFont="1" applyBorder="1" applyAlignment="1">
      <alignment horizontal="center" textRotation="90" wrapText="1"/>
    </xf>
    <xf numFmtId="0" fontId="52" fillId="0" borderId="39"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28" xfId="0" applyFont="1" applyBorder="1" applyAlignment="1">
      <alignment horizontal="center" vertical="center" wrapText="1"/>
    </xf>
    <xf numFmtId="165" fontId="52" fillId="0" borderId="35" xfId="0" quotePrefix="1" applyNumberFormat="1" applyFont="1" applyBorder="1" applyAlignment="1">
      <alignment horizontal="center" vertical="center"/>
    </xf>
    <xf numFmtId="165" fontId="52" fillId="0" borderId="42" xfId="0" quotePrefix="1" applyNumberFormat="1" applyFont="1" applyBorder="1" applyAlignment="1">
      <alignment horizontal="center" vertical="center"/>
    </xf>
    <xf numFmtId="0" fontId="52" fillId="0" borderId="44" xfId="0" applyFont="1" applyBorder="1" applyAlignment="1">
      <alignment horizontal="center" vertical="center" wrapText="1"/>
    </xf>
    <xf numFmtId="0" fontId="40" fillId="28" borderId="19" xfId="0" applyFont="1" applyFill="1" applyBorder="1" applyAlignment="1">
      <alignment horizontal="center" vertical="center" textRotation="90" wrapText="1"/>
    </xf>
    <xf numFmtId="0" fontId="40" fillId="28" borderId="22" xfId="0" applyFont="1" applyFill="1" applyBorder="1" applyAlignment="1">
      <alignment horizontal="center" vertical="center" textRotation="90" wrapText="1"/>
    </xf>
    <xf numFmtId="0" fontId="40" fillId="28" borderId="24" xfId="0" applyFont="1" applyFill="1" applyBorder="1" applyAlignment="1">
      <alignment horizontal="center" vertical="center" textRotation="90" wrapText="1"/>
    </xf>
    <xf numFmtId="0" fontId="52" fillId="0" borderId="25" xfId="0" applyFont="1" applyBorder="1" applyAlignment="1">
      <alignment horizontal="center" vertical="center" wrapText="1"/>
    </xf>
    <xf numFmtId="0" fontId="51" fillId="0" borderId="32" xfId="0" applyFont="1" applyBorder="1" applyAlignment="1">
      <alignment horizontal="left" vertical="top" wrapText="1"/>
    </xf>
    <xf numFmtId="165" fontId="52" fillId="0" borderId="20" xfId="0" applyNumberFormat="1" applyFont="1" applyBorder="1" applyAlignment="1">
      <alignment horizontal="center" vertical="center"/>
    </xf>
    <xf numFmtId="165" fontId="52" fillId="0" borderId="37" xfId="0" quotePrefix="1" applyNumberFormat="1" applyFont="1" applyBorder="1" applyAlignment="1">
      <alignment horizontal="center" vertical="center"/>
    </xf>
    <xf numFmtId="165" fontId="52" fillId="0" borderId="27" xfId="0" quotePrefix="1" applyNumberFormat="1" applyFont="1" applyBorder="1" applyAlignment="1">
      <alignment horizontal="center" vertical="center"/>
    </xf>
    <xf numFmtId="0" fontId="13" fillId="0" borderId="32" xfId="0" quotePrefix="1" applyFont="1" applyBorder="1" applyAlignment="1">
      <alignment horizontal="left" vertical="top" wrapText="1"/>
    </xf>
    <xf numFmtId="0" fontId="13" fillId="0" borderId="30" xfId="0" applyFont="1" applyBorder="1" applyAlignment="1">
      <alignment horizontal="left" vertical="top" wrapText="1"/>
    </xf>
    <xf numFmtId="0" fontId="13" fillId="0" borderId="31" xfId="0" applyFont="1" applyBorder="1" applyAlignment="1">
      <alignment horizontal="left" vertical="top" wrapText="1"/>
    </xf>
    <xf numFmtId="0" fontId="51" fillId="0" borderId="32" xfId="54" applyFont="1" applyBorder="1" applyAlignment="1">
      <alignment horizontal="left" vertical="top" wrapText="1"/>
    </xf>
  </cellXfs>
  <cellStyles count="254">
    <cellStyle name="20% - Accent1" xfId="1" builtinId="30" customBuiltin="1"/>
    <cellStyle name="20% - Accent1 2" xfId="110"/>
    <cellStyle name="20% - Accent2" xfId="2" builtinId="34" customBuiltin="1"/>
    <cellStyle name="20% - Accent2 2" xfId="109"/>
    <cellStyle name="20% - Accent3" xfId="3" builtinId="38" customBuiltin="1"/>
    <cellStyle name="20% - Accent3 2" xfId="108"/>
    <cellStyle name="20% - Accent4" xfId="4" builtinId="42" customBuiltin="1"/>
    <cellStyle name="20% - Accent4 2" xfId="107"/>
    <cellStyle name="20% - Accent5" xfId="5" builtinId="46" customBuiltin="1"/>
    <cellStyle name="20% - Accent5 2" xfId="106"/>
    <cellStyle name="20% - Accent6" xfId="6" builtinId="50" customBuiltin="1"/>
    <cellStyle name="20% - Accent6 2" xfId="105"/>
    <cellStyle name="40% - Accent1" xfId="7" builtinId="31" customBuiltin="1"/>
    <cellStyle name="40% - Accent1 2" xfId="104"/>
    <cellStyle name="40% - Accent2" xfId="8" builtinId="35" customBuiltin="1"/>
    <cellStyle name="40% - Accent2 2" xfId="103"/>
    <cellStyle name="40% - Accent3" xfId="9" builtinId="39" customBuiltin="1"/>
    <cellStyle name="40% - Accent3 2" xfId="102"/>
    <cellStyle name="40% - Accent4" xfId="10" builtinId="43" customBuiltin="1"/>
    <cellStyle name="40% - Accent4 2" xfId="101"/>
    <cellStyle name="40% - Accent5" xfId="11" builtinId="47" customBuiltin="1"/>
    <cellStyle name="40% - Accent5 2" xfId="100"/>
    <cellStyle name="40% - Accent6" xfId="12" builtinId="51" customBuiltin="1"/>
    <cellStyle name="40% - Accent6 2" xfId="99"/>
    <cellStyle name="60% - Accent1" xfId="13" builtinId="32" customBuiltin="1"/>
    <cellStyle name="60% - Accent1 2" xfId="98"/>
    <cellStyle name="60% - Accent2" xfId="14" builtinId="36" customBuiltin="1"/>
    <cellStyle name="60% - Accent2 2" xfId="97"/>
    <cellStyle name="60% - Accent3" xfId="15" builtinId="40" customBuiltin="1"/>
    <cellStyle name="60% - Accent3 2" xfId="96"/>
    <cellStyle name="60% - Accent4" xfId="16" builtinId="44" customBuiltin="1"/>
    <cellStyle name="60% - Accent4 2" xfId="95"/>
    <cellStyle name="60% - Accent5" xfId="17" builtinId="48" customBuiltin="1"/>
    <cellStyle name="60% - Accent5 2" xfId="94"/>
    <cellStyle name="60% - Accent6" xfId="18" builtinId="52" customBuiltin="1"/>
    <cellStyle name="60% - Accent6 2" xfId="93"/>
    <cellStyle name="Accent1" xfId="19" builtinId="29" customBuiltin="1"/>
    <cellStyle name="Accent1 2" xfId="92"/>
    <cellStyle name="Accent2" xfId="20" builtinId="33" customBuiltin="1"/>
    <cellStyle name="Accent2 2" xfId="91"/>
    <cellStyle name="Accent3" xfId="21" builtinId="37" customBuiltin="1"/>
    <cellStyle name="Accent3 2" xfId="90"/>
    <cellStyle name="Accent4" xfId="22" builtinId="41" customBuiltin="1"/>
    <cellStyle name="Accent4 2" xfId="89"/>
    <cellStyle name="Accent5" xfId="23" builtinId="45" customBuiltin="1"/>
    <cellStyle name="Accent5 2" xfId="88"/>
    <cellStyle name="Accent6" xfId="24" builtinId="49" customBuiltin="1"/>
    <cellStyle name="Accent6 2" xfId="87"/>
    <cellStyle name="Bad" xfId="25" builtinId="27" customBuiltin="1"/>
    <cellStyle name="Bad 2" xfId="86"/>
    <cellStyle name="Calculation" xfId="26" builtinId="22" customBuiltin="1"/>
    <cellStyle name="Calculation 2" xfId="85"/>
    <cellStyle name="Check Cell" xfId="27" builtinId="23" customBuiltin="1"/>
    <cellStyle name="Check Cell 2" xfId="84"/>
    <cellStyle name="C淵rrency" xfId="28"/>
    <cellStyle name="Explanatory Text" xfId="29" builtinId="53" customBuiltin="1"/>
    <cellStyle name="Explanatory Text 2" xfId="83"/>
    <cellStyle name="Good" xfId="30" builtinId="26" customBuiltin="1"/>
    <cellStyle name="Good 2" xfId="82"/>
    <cellStyle name="Header" xfId="31"/>
    <cellStyle name="HeaderGrant" xfId="32"/>
    <cellStyle name="HeaderLEA" xfId="33"/>
    <cellStyle name="Heading 1" xfId="34" builtinId="16" customBuiltin="1"/>
    <cellStyle name="Heading 1 2" xfId="81"/>
    <cellStyle name="Heading 2" xfId="35" builtinId="17" customBuiltin="1"/>
    <cellStyle name="Heading 2 2" xfId="80"/>
    <cellStyle name="Heading 3" xfId="36" builtinId="18" customBuiltin="1"/>
    <cellStyle name="Heading 3 2" xfId="79"/>
    <cellStyle name="Heading 4" xfId="37" builtinId="19" customBuiltin="1"/>
    <cellStyle name="Heading 4 2" xfId="78"/>
    <cellStyle name="Hyperlink 2" xfId="77"/>
    <cellStyle name="input" xfId="38"/>
    <cellStyle name="input 2" xfId="76"/>
    <cellStyle name="LEAName" xfId="39"/>
    <cellStyle name="LEANumber" xfId="40"/>
    <cellStyle name="Linked Cell" xfId="41" builtinId="24" customBuiltin="1"/>
    <cellStyle name="Linked Cell 2" xfId="75"/>
    <cellStyle name="Neutral" xfId="42" builtinId="28" customBuiltin="1"/>
    <cellStyle name="Neutral 2" xfId="74"/>
    <cellStyle name="Normal" xfId="0" builtinId="0"/>
    <cellStyle name="Normal 10" xfId="73"/>
    <cellStyle name="Normal 10 2" xfId="114"/>
    <cellStyle name="Normal 10 3" xfId="115"/>
    <cellStyle name="Normal 10 3 2" xfId="158"/>
    <cellStyle name="Normal 10 3 2 2" xfId="197"/>
    <cellStyle name="Normal 10 3 3" xfId="192"/>
    <cellStyle name="Normal 11" xfId="159"/>
    <cellStyle name="Normal 12" xfId="165"/>
    <cellStyle name="Normal 12 2" xfId="202"/>
    <cellStyle name="Normal 13" xfId="166"/>
    <cellStyle name="Normal 13 2" xfId="203"/>
    <cellStyle name="Normal 14" xfId="168"/>
    <cellStyle name="Normal 14 2" xfId="205"/>
    <cellStyle name="Normal 15" xfId="170"/>
    <cellStyle name="Normal 16" xfId="169"/>
    <cellStyle name="Normal 16 2" xfId="206"/>
    <cellStyle name="Normal 16 2 2" xfId="253"/>
    <cellStyle name="Normal 16 3" xfId="231"/>
    <cellStyle name="Normal 17" xfId="171"/>
    <cellStyle name="Normal 18" xfId="172"/>
    <cellStyle name="Normal 18 2" xfId="207"/>
    <cellStyle name="Normal 19" xfId="208"/>
    <cellStyle name="Normal 2" xfId="52"/>
    <cellStyle name="Normal 2 2" xfId="56"/>
    <cellStyle name="Normal 2 2 2" xfId="116"/>
    <cellStyle name="Normal 2 3" xfId="111"/>
    <cellStyle name="Normal 2 3 2" xfId="117"/>
    <cellStyle name="Normal 2 3 3" xfId="118"/>
    <cellStyle name="Normal 2 3 4" xfId="160"/>
    <cellStyle name="Normal 2 3 4 2" xfId="198"/>
    <cellStyle name="Normal 2 3 5" xfId="190"/>
    <cellStyle name="Normal 2 4" xfId="119"/>
    <cellStyle name="Normal 2 5" xfId="120"/>
    <cellStyle name="Normal 2 6" xfId="121"/>
    <cellStyle name="Normal 2 7" xfId="122"/>
    <cellStyle name="Normal 2 8" xfId="161"/>
    <cellStyle name="Normal 2 8 2" xfId="199"/>
    <cellStyle name="Normal 2 9" xfId="173"/>
    <cellStyle name="Normal 20" xfId="209"/>
    <cellStyle name="Normal 3" xfId="54"/>
    <cellStyle name="Normal 3 2" xfId="123"/>
    <cellStyle name="Normal 3 3" xfId="124"/>
    <cellStyle name="Normal 3 3 2" xfId="164"/>
    <cellStyle name="Normal 3 3 2 2" xfId="201"/>
    <cellStyle name="Normal 3 3 2 2 2" xfId="252"/>
    <cellStyle name="Normal 3 3 2 3" xfId="230"/>
    <cellStyle name="Normal 3 3 3" xfId="193"/>
    <cellStyle name="Normal 3 3 3 2" xfId="249"/>
    <cellStyle name="Normal 3 3 4" xfId="227"/>
    <cellStyle name="Normal 3 4" xfId="125"/>
    <cellStyle name="Normal 3 5" xfId="126"/>
    <cellStyle name="Normal 3 6" xfId="162"/>
    <cellStyle name="Normal 4" xfId="55"/>
    <cellStyle name="Normal 4 2" xfId="57"/>
    <cellStyle name="Normal 4 2 2" xfId="59"/>
    <cellStyle name="Normal 4 2 2 2" xfId="63"/>
    <cellStyle name="Normal 4 2 2 2 2" xfId="71"/>
    <cellStyle name="Normal 4 2 2 2 2 2" xfId="189"/>
    <cellStyle name="Normal 4 2 2 2 2 2 2" xfId="247"/>
    <cellStyle name="Normal 4 2 2 2 2 3" xfId="225"/>
    <cellStyle name="Normal 4 2 2 2 3" xfId="181"/>
    <cellStyle name="Normal 4 2 2 2 3 2" xfId="239"/>
    <cellStyle name="Normal 4 2 2 2 4" xfId="217"/>
    <cellStyle name="Normal 4 2 2 3" xfId="67"/>
    <cellStyle name="Normal 4 2 2 3 2" xfId="185"/>
    <cellStyle name="Normal 4 2 2 3 2 2" xfId="243"/>
    <cellStyle name="Normal 4 2 2 3 3" xfId="221"/>
    <cellStyle name="Normal 4 2 2 4" xfId="177"/>
    <cellStyle name="Normal 4 2 2 4 2" xfId="235"/>
    <cellStyle name="Normal 4 2 2 5" xfId="213"/>
    <cellStyle name="Normal 4 2 3" xfId="61"/>
    <cellStyle name="Normal 4 2 3 2" xfId="69"/>
    <cellStyle name="Normal 4 2 3 2 2" xfId="187"/>
    <cellStyle name="Normal 4 2 3 2 2 2" xfId="245"/>
    <cellStyle name="Normal 4 2 3 2 3" xfId="223"/>
    <cellStyle name="Normal 4 2 3 3" xfId="179"/>
    <cellStyle name="Normal 4 2 3 3 2" xfId="237"/>
    <cellStyle name="Normal 4 2 3 4" xfId="215"/>
    <cellStyle name="Normal 4 2 4" xfId="65"/>
    <cellStyle name="Normal 4 2 4 2" xfId="183"/>
    <cellStyle name="Normal 4 2 4 2 2" xfId="241"/>
    <cellStyle name="Normal 4 2 4 3" xfId="219"/>
    <cellStyle name="Normal 4 2 5" xfId="127"/>
    <cellStyle name="Normal 4 2 6" xfId="175"/>
    <cellStyle name="Normal 4 2 6 2" xfId="233"/>
    <cellStyle name="Normal 4 2 7" xfId="211"/>
    <cellStyle name="Normal 4 3" xfId="58"/>
    <cellStyle name="Normal 4 3 2" xfId="62"/>
    <cellStyle name="Normal 4 3 2 2" xfId="70"/>
    <cellStyle name="Normal 4 3 2 2 2" xfId="188"/>
    <cellStyle name="Normal 4 3 2 2 2 2" xfId="246"/>
    <cellStyle name="Normal 4 3 2 2 3" xfId="224"/>
    <cellStyle name="Normal 4 3 2 3" xfId="180"/>
    <cellStyle name="Normal 4 3 2 3 2" xfId="238"/>
    <cellStyle name="Normal 4 3 2 4" xfId="216"/>
    <cellStyle name="Normal 4 3 3" xfId="66"/>
    <cellStyle name="Normal 4 3 3 2" xfId="184"/>
    <cellStyle name="Normal 4 3 3 2 2" xfId="242"/>
    <cellStyle name="Normal 4 3 3 3" xfId="220"/>
    <cellStyle name="Normal 4 3 4" xfId="176"/>
    <cellStyle name="Normal 4 3 4 2" xfId="234"/>
    <cellStyle name="Normal 4 3 5" xfId="212"/>
    <cellStyle name="Normal 4 4" xfId="60"/>
    <cellStyle name="Normal 4 4 2" xfId="68"/>
    <cellStyle name="Normal 4 4 2 2" xfId="186"/>
    <cellStyle name="Normal 4 4 2 2 2" xfId="244"/>
    <cellStyle name="Normal 4 4 2 3" xfId="222"/>
    <cellStyle name="Normal 4 4 3" xfId="178"/>
    <cellStyle name="Normal 4 4 3 2" xfId="236"/>
    <cellStyle name="Normal 4 4 4" xfId="214"/>
    <cellStyle name="Normal 4 5" xfId="64"/>
    <cellStyle name="Normal 4 5 2" xfId="182"/>
    <cellStyle name="Normal 4 5 2 2" xfId="240"/>
    <cellStyle name="Normal 4 5 3" xfId="218"/>
    <cellStyle name="Normal 4 6" xfId="174"/>
    <cellStyle name="Normal 4 6 2" xfId="232"/>
    <cellStyle name="Normal 4 7" xfId="210"/>
    <cellStyle name="Normal 5" xfId="113"/>
    <cellStyle name="Normal 5 2" xfId="128"/>
    <cellStyle name="Normal 5 2 2" xfId="194"/>
    <cellStyle name="Normal 5 2 2 2" xfId="250"/>
    <cellStyle name="Normal 5 2 3" xfId="228"/>
    <cellStyle name="Normal 6" xfId="129"/>
    <cellStyle name="Normal 6 2" xfId="130"/>
    <cellStyle name="Normal 6 3" xfId="131"/>
    <cellStyle name="Normal 7" xfId="132"/>
    <cellStyle name="Normal 7 2" xfId="133"/>
    <cellStyle name="Normal 7 3" xfId="134"/>
    <cellStyle name="Normal 8" xfId="135"/>
    <cellStyle name="Normal 8 2" xfId="136"/>
    <cellStyle name="Normal 8 3" xfId="137"/>
    <cellStyle name="Normal 8 4" xfId="138"/>
    <cellStyle name="Normal 8 5" xfId="139"/>
    <cellStyle name="Normal 9" xfId="140"/>
    <cellStyle name="Note" xfId="43" builtinId="10" customBuiltin="1"/>
    <cellStyle name="Note 2" xfId="141"/>
    <cellStyle name="Note 2 2" xfId="142"/>
    <cellStyle name="Number" xfId="44"/>
    <cellStyle name="Output" xfId="45" builtinId="21" customBuiltin="1"/>
    <cellStyle name="Output 2" xfId="143"/>
    <cellStyle name="Percent" xfId="72" builtinId="5"/>
    <cellStyle name="Percent 2" xfId="53"/>
    <cellStyle name="Percent 2 2" xfId="144"/>
    <cellStyle name="Percent 2 3" xfId="145"/>
    <cellStyle name="Percent 2 4" xfId="146"/>
    <cellStyle name="Percent 3" xfId="112"/>
    <cellStyle name="Percent 3 2" xfId="147"/>
    <cellStyle name="Percent 3 2 2" xfId="195"/>
    <cellStyle name="Percent 3 2 2 2" xfId="251"/>
    <cellStyle name="Percent 3 2 3" xfId="229"/>
    <cellStyle name="Percent 3 3" xfId="148"/>
    <cellStyle name="Percent 3 4" xfId="191"/>
    <cellStyle name="Percent 3 4 2" xfId="248"/>
    <cellStyle name="Percent 3 5" xfId="226"/>
    <cellStyle name="Percent 4" xfId="149"/>
    <cellStyle name="Percent 5" xfId="150"/>
    <cellStyle name="Percent 6" xfId="151"/>
    <cellStyle name="Percent 6 2" xfId="152"/>
    <cellStyle name="Percent 6 3" xfId="153"/>
    <cellStyle name="Percent 6 3 2" xfId="163"/>
    <cellStyle name="Percent 6 3 2 2" xfId="200"/>
    <cellStyle name="Percent 6 3 3" xfId="196"/>
    <cellStyle name="Percent 7" xfId="157"/>
    <cellStyle name="Percent 8" xfId="167"/>
    <cellStyle name="Percent 8 2" xfId="204"/>
    <cellStyle name="Percentage of" xfId="46"/>
    <cellStyle name="Title" xfId="47" builtinId="15" customBuiltin="1"/>
    <cellStyle name="Title 2" xfId="154"/>
    <cellStyle name="Total" xfId="48" builtinId="25" customBuiltin="1"/>
    <cellStyle name="Total 2" xfId="155"/>
    <cellStyle name="u" xfId="49"/>
    <cellStyle name="Undefined" xfId="50"/>
    <cellStyle name="Warning Text" xfId="51" builtinId="11" customBuiltin="1"/>
    <cellStyle name="Warning Text 2" xfId="156"/>
  </cellStyles>
  <dxfs count="693">
    <dxf>
      <border diagonalUp="0" diagonalDown="0">
        <left style="thin">
          <color indexed="12"/>
        </left>
        <right style="thin">
          <color indexed="12"/>
        </right>
        <top style="thin">
          <color indexed="12"/>
        </top>
        <bottom style="thin">
          <color indexed="12"/>
        </bottom>
      </border>
    </dxf>
    <dxf>
      <numFmt numFmtId="0" formatCode="General"/>
    </dxf>
    <dxf>
      <numFmt numFmtId="0" formatCode="General"/>
    </dxf>
    <dxf>
      <numFmt numFmtId="0" formatCode="General"/>
    </dxf>
    <dxf>
      <numFmt numFmtId="0" formatCode="General"/>
    </dxf>
    <dxf>
      <numFmt numFmtId="0" formatCode="General"/>
    </dxf>
    <dxf>
      <border diagonalUp="0" diagonalDown="0">
        <left style="thin">
          <color indexed="12"/>
        </left>
        <right style="thin">
          <color indexed="12"/>
        </right>
        <top style="thin">
          <color indexed="12"/>
        </top>
        <bottom style="thin">
          <color indexed="12"/>
        </bottom>
      </border>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s>
  <tableStyles count="0" defaultTableStyle="TableStyleMedium2" defaultPivotStyle="PivotStyleLight16"/>
  <colors>
    <mruColors>
      <color rgb="FF99CCFF"/>
      <color rgb="FF8F0FEF"/>
      <color rgb="FF8D483D"/>
      <color rgb="FFB46516"/>
      <color rgb="FF9A3F30"/>
      <color rgb="FFCD1103"/>
      <color rgb="FFFA716E"/>
      <color rgb="FFF09EE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Performance </a:t>
            </a:r>
            <a:r>
              <a:rPr lang="en-US" sz="1400" baseline="0"/>
              <a:t>to 30 June 2017</a:t>
            </a:r>
            <a:endParaRPr lang="en-US" sz="1400"/>
          </a:p>
        </c:rich>
      </c:tx>
      <c:layout>
        <c:manualLayout>
          <c:xMode val="edge"/>
          <c:yMode val="edge"/>
          <c:x val="0.23579062290696723"/>
          <c:y val="3.9215701411031888E-2"/>
        </c:manualLayout>
      </c:layout>
      <c:overlay val="0"/>
    </c:title>
    <c:autoTitleDeleted val="0"/>
    <c:plotArea>
      <c:layout>
        <c:manualLayout>
          <c:layoutTarget val="inner"/>
          <c:xMode val="edge"/>
          <c:yMode val="edge"/>
          <c:x val="0.24768760597674347"/>
          <c:y val="0.1561302131118624"/>
          <c:w val="0.50339406565998446"/>
          <c:h val="0.7183853595747155"/>
        </c:manualLayout>
      </c:layout>
      <c:pieChart>
        <c:varyColors val="1"/>
        <c:ser>
          <c:idx val="0"/>
          <c:order val="0"/>
          <c:dPt>
            <c:idx val="0"/>
            <c:bubble3D val="0"/>
            <c:spPr>
              <a:solidFill>
                <a:srgbClr val="92D050"/>
              </a:solidFill>
            </c:spPr>
          </c:dPt>
          <c:dPt>
            <c:idx val="1"/>
            <c:bubble3D val="0"/>
            <c:spPr>
              <a:solidFill>
                <a:schemeClr val="accent6">
                  <a:lumMod val="75000"/>
                </a:schemeClr>
              </a:solidFill>
            </c:spPr>
          </c:dPt>
          <c:dPt>
            <c:idx val="2"/>
            <c:bubble3D val="0"/>
            <c:spPr>
              <a:solidFill>
                <a:schemeClr val="accent2">
                  <a:lumMod val="75000"/>
                </a:schemeClr>
              </a:solidFill>
            </c:spPr>
          </c:dPt>
          <c:dPt>
            <c:idx val="3"/>
            <c:bubble3D val="0"/>
            <c:spPr>
              <a:solidFill>
                <a:schemeClr val="accent5">
                  <a:lumMod val="60000"/>
                  <a:lumOff val="40000"/>
                </a:schemeClr>
              </a:solidFill>
            </c:spPr>
          </c:dPt>
          <c:dPt>
            <c:idx val="4"/>
            <c:bubble3D val="0"/>
            <c:spPr>
              <a:solidFill>
                <a:schemeClr val="accent4">
                  <a:lumMod val="75000"/>
                </a:schemeClr>
              </a:solidFill>
            </c:spPr>
          </c:dPt>
          <c:dLbls>
            <c:dLbl>
              <c:idx val="0"/>
              <c:layout>
                <c:manualLayout>
                  <c:x val="-0.23203165751075286"/>
                  <c:y val="3.1552814402043543E-2"/>
                </c:manualLayout>
              </c:layout>
              <c:tx>
                <c:rich>
                  <a:bodyPr/>
                  <a:lstStyle/>
                  <a:p>
                    <a:r>
                      <a:rPr lang="en-US" sz="900" b="1">
                        <a:solidFill>
                          <a:schemeClr val="bg1"/>
                        </a:solidFill>
                      </a:rPr>
                      <a:t>On target, 27 (47%)</a:t>
                    </a:r>
                    <a:endParaRPr lang="en-US"/>
                  </a:p>
                </c:rich>
              </c:tx>
              <c:showLegendKey val="0"/>
              <c:showVal val="1"/>
              <c:showCatName val="1"/>
              <c:showSerName val="0"/>
              <c:showPercent val="1"/>
              <c:showBubbleSize val="0"/>
            </c:dLbl>
            <c:dLbl>
              <c:idx val="1"/>
              <c:layout>
                <c:manualLayout>
                  <c:x val="0.14318170091044846"/>
                  <c:y val="-0.21936244378664652"/>
                </c:manualLayout>
              </c:layout>
              <c:tx>
                <c:rich>
                  <a:bodyPr/>
                  <a:lstStyle/>
                  <a:p>
                    <a:pPr>
                      <a:defRPr sz="900" b="1">
                        <a:solidFill>
                          <a:schemeClr val="bg1"/>
                        </a:solidFill>
                      </a:defRPr>
                    </a:pPr>
                    <a:r>
                      <a:rPr lang="en-US" sz="900" b="1">
                        <a:solidFill>
                          <a:schemeClr val="bg1"/>
                        </a:solidFill>
                      </a:rPr>
                      <a:t>Satisfactory progress, 14 (25%)</a:t>
                    </a:r>
                    <a:endParaRPr lang="en-US"/>
                  </a:p>
                </c:rich>
              </c:tx>
              <c:numFmt formatCode="General" sourceLinked="0"/>
              <c:spPr/>
              <c:showLegendKey val="0"/>
              <c:showVal val="1"/>
              <c:showCatName val="1"/>
              <c:showSerName val="0"/>
              <c:showPercent val="1"/>
              <c:showBubbleSize val="0"/>
            </c:dLbl>
            <c:dLbl>
              <c:idx val="2"/>
              <c:layout>
                <c:manualLayout>
                  <c:x val="0.18465050600622157"/>
                  <c:y val="0.17199829087474558"/>
                </c:manualLayout>
              </c:layout>
              <c:tx>
                <c:rich>
                  <a:bodyPr/>
                  <a:lstStyle/>
                  <a:p>
                    <a:r>
                      <a:rPr lang="en-US" sz="900" b="1">
                        <a:solidFill>
                          <a:schemeClr val="bg1"/>
                        </a:solidFill>
                      </a:rPr>
                      <a:t>Off target , 16 (28%)</a:t>
                    </a:r>
                    <a:endParaRPr lang="en-US">
                      <a:solidFill>
                        <a:schemeClr val="bg1"/>
                      </a:solidFill>
                    </a:endParaRPr>
                  </a:p>
                </c:rich>
              </c:tx>
              <c:showLegendKey val="0"/>
              <c:showVal val="1"/>
              <c:showCatName val="1"/>
              <c:showSerName val="0"/>
              <c:showPercent val="1"/>
              <c:showBubbleSize val="0"/>
            </c:dLbl>
            <c:dLbl>
              <c:idx val="3"/>
              <c:delete val="1"/>
            </c:dLbl>
            <c:dLbl>
              <c:idx val="4"/>
              <c:delete val="1"/>
            </c:dLbl>
            <c:txPr>
              <a:bodyPr/>
              <a:lstStyle/>
              <a:p>
                <a:pPr>
                  <a:defRPr sz="900" b="1">
                    <a:solidFill>
                      <a:schemeClr val="bg1"/>
                    </a:solidFill>
                  </a:defRPr>
                </a:pPr>
                <a:endParaRPr lang="en-US"/>
              </a:p>
            </c:txPr>
            <c:showLegendKey val="0"/>
            <c:showVal val="1"/>
            <c:showCatName val="1"/>
            <c:showSerName val="0"/>
            <c:showPercent val="1"/>
            <c:showBubbleSize val="0"/>
            <c:showLeaderLines val="1"/>
          </c:dLbls>
          <c:cat>
            <c:strRef>
              <c:f>'[2]lookup lists'!$L$12:$L$16</c:f>
              <c:strCache>
                <c:ptCount val="5"/>
                <c:pt idx="0">
                  <c:v>on target</c:v>
                </c:pt>
                <c:pt idx="1">
                  <c:v>satisfactory</c:v>
                </c:pt>
                <c:pt idx="2">
                  <c:v>off target</c:v>
                </c:pt>
                <c:pt idx="3">
                  <c:v>data not available</c:v>
                </c:pt>
                <c:pt idx="4">
                  <c:v>not applicable</c:v>
                </c:pt>
              </c:strCache>
            </c:strRef>
          </c:cat>
          <c:val>
            <c:numRef>
              <c:f>'lookup lists'!$M$12:$M$14</c:f>
              <c:numCache>
                <c:formatCode>General</c:formatCode>
                <c:ptCount val="3"/>
                <c:pt idx="0">
                  <c:v>27</c:v>
                </c:pt>
                <c:pt idx="1">
                  <c:v>14</c:v>
                </c:pt>
                <c:pt idx="2">
                  <c:v>16</c:v>
                </c:pt>
              </c:numCache>
            </c:numRef>
          </c:val>
        </c:ser>
        <c:dLbls>
          <c:showLegendKey val="0"/>
          <c:showVal val="0"/>
          <c:showCatName val="1"/>
          <c:showSerName val="0"/>
          <c:showPercent val="1"/>
          <c:showBubbleSize val="0"/>
          <c:showLeaderLines val="1"/>
        </c:dLbls>
        <c:firstSliceAng val="0"/>
      </c:pieChart>
      <c:spPr>
        <a:effectLst>
          <a:outerShdw blurRad="50800" dist="50800" dir="5400000" algn="ctr" rotWithShape="0">
            <a:schemeClr val="bg1"/>
          </a:outerShdw>
        </a:effectLst>
      </c:spPr>
    </c:plotArea>
    <c:plotVisOnly val="1"/>
    <c:dispBlanksAs val="gap"/>
    <c:showDLblsOverMax val="0"/>
  </c:chart>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Number of EHAT Referrals</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76557652114612862"/>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numRef>
              <c:f>EHAT!$C$11:$C$22</c:f>
              <c:numCache>
                <c:formatCode>mmm\-yy</c:formatCode>
                <c:ptCount val="12"/>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numCache>
            </c:numRef>
          </c:cat>
          <c:val>
            <c:numRef>
              <c:f>EHAT!$D$11:$D$22</c:f>
              <c:numCache>
                <c:formatCode>General</c:formatCode>
                <c:ptCount val="12"/>
                <c:pt idx="0">
                  <c:v>74</c:v>
                </c:pt>
                <c:pt idx="1">
                  <c:v>83</c:v>
                </c:pt>
                <c:pt idx="2">
                  <c:v>97</c:v>
                </c:pt>
                <c:pt idx="3">
                  <c:v>136</c:v>
                </c:pt>
                <c:pt idx="4">
                  <c:v>123</c:v>
                </c:pt>
                <c:pt idx="5">
                  <c:v>133</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96679168"/>
        <c:axId val="196680704"/>
      </c:barChart>
      <c:dateAx>
        <c:axId val="196679168"/>
        <c:scaling>
          <c:orientation val="minMax"/>
        </c:scaling>
        <c:delete val="0"/>
        <c:axPos val="b"/>
        <c:numFmt formatCode="mmm\-yy" sourceLinked="1"/>
        <c:majorTickMark val="out"/>
        <c:minorTickMark val="none"/>
        <c:tickLblPos val="nextTo"/>
        <c:txPr>
          <a:bodyPr/>
          <a:lstStyle/>
          <a:p>
            <a:pPr>
              <a:defRPr sz="800"/>
            </a:pPr>
            <a:endParaRPr lang="en-US"/>
          </a:p>
        </c:txPr>
        <c:crossAx val="196680704"/>
        <c:crosses val="autoZero"/>
        <c:auto val="1"/>
        <c:lblOffset val="100"/>
        <c:baseTimeUnit val="months"/>
      </c:dateAx>
      <c:valAx>
        <c:axId val="196680704"/>
        <c:scaling>
          <c:orientation val="minMax"/>
          <c:min val="0"/>
        </c:scaling>
        <c:delete val="0"/>
        <c:axPos val="l"/>
        <c:majorGridlines/>
        <c:numFmt formatCode="0" sourceLinked="0"/>
        <c:majorTickMark val="out"/>
        <c:minorTickMark val="none"/>
        <c:tickLblPos val="nextTo"/>
        <c:txPr>
          <a:bodyPr/>
          <a:lstStyle/>
          <a:p>
            <a:pPr>
              <a:defRPr sz="800"/>
            </a:pPr>
            <a:endParaRPr lang="en-US"/>
          </a:p>
        </c:txPr>
        <c:crossAx val="196679168"/>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chemeClr val="accent4">
                    <a:lumMod val="50000"/>
                  </a:schemeClr>
                </a:solidFill>
                <a:latin typeface="+mn-lt"/>
                <a:cs typeface="Arial" panose="020B0604020202020204" pitchFamily="34" charset="0"/>
              </a:defRPr>
            </a:pPr>
            <a:r>
              <a:rPr lang="en-GB" sz="1100">
                <a:solidFill>
                  <a:schemeClr val="accent4">
                    <a:lumMod val="50000"/>
                  </a:schemeClr>
                </a:solidFill>
                <a:latin typeface="+mn-lt"/>
                <a:cs typeface="Arial" panose="020B0604020202020204" pitchFamily="34" charset="0"/>
              </a:rPr>
              <a:t>% EHAT referrals NFA'd</a:t>
            </a:r>
          </a:p>
        </c:rich>
      </c:tx>
      <c:layout>
        <c:manualLayout>
          <c:xMode val="edge"/>
          <c:yMode val="edge"/>
          <c:x val="4.7234299340868251E-2"/>
          <c:y val="2.0680797187737264E-2"/>
        </c:manualLayout>
      </c:layout>
      <c:overlay val="0"/>
    </c:title>
    <c:autoTitleDeleted val="0"/>
    <c:plotArea>
      <c:layout>
        <c:manualLayout>
          <c:layoutTarget val="inner"/>
          <c:xMode val="edge"/>
          <c:yMode val="edge"/>
          <c:x val="4.8765231180201846E-2"/>
          <c:y val="0.11922462817147857"/>
          <c:w val="0.93155676396505283"/>
          <c:h val="0.67134773377445611"/>
        </c:manualLayout>
      </c:layout>
      <c:barChart>
        <c:barDir val="col"/>
        <c:grouping val="clustered"/>
        <c:varyColors val="0"/>
        <c:ser>
          <c:idx val="0"/>
          <c:order val="0"/>
          <c:spPr>
            <a:ln w="12700">
              <a:solidFill>
                <a:sysClr val="windowText" lastClr="000000"/>
              </a:solidFill>
            </a:ln>
          </c:spPr>
          <c:invertIfNegative val="0"/>
          <c:dPt>
            <c:idx val="14"/>
            <c:invertIfNegative val="0"/>
            <c:bubble3D val="0"/>
            <c:spPr>
              <a:solidFill>
                <a:schemeClr val="accent3"/>
              </a:solidFill>
              <a:ln w="12700">
                <a:solidFill>
                  <a:sysClr val="windowText" lastClr="000000"/>
                </a:solidFill>
              </a:ln>
            </c:spPr>
          </c:dPt>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EHAT!$C$11:$C$25</c:f>
              <c:strCache>
                <c:ptCount val="15"/>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4">
                  <c:v>2015/16
YTD</c:v>
                </c:pt>
              </c:strCache>
            </c:strRef>
          </c:cat>
          <c:val>
            <c:numRef>
              <c:f>EHAT!$F$11:$F$25</c:f>
              <c:numCache>
                <c:formatCode>0%</c:formatCode>
                <c:ptCount val="15"/>
                <c:pt idx="0">
                  <c:v>0.14864864864864866</c:v>
                </c:pt>
                <c:pt idx="1">
                  <c:v>8.4337349397590355E-2</c:v>
                </c:pt>
                <c:pt idx="2">
                  <c:v>0.12371134020618557</c:v>
                </c:pt>
                <c:pt idx="3">
                  <c:v>0.11764705882352941</c:v>
                </c:pt>
                <c:pt idx="4">
                  <c:v>0.16260162601626016</c:v>
                </c:pt>
                <c:pt idx="5">
                  <c:v>0.12781954887218044</c:v>
                </c:pt>
                <c:pt idx="6">
                  <c:v>0</c:v>
                </c:pt>
                <c:pt idx="7" formatCode="General">
                  <c:v>0</c:v>
                </c:pt>
                <c:pt idx="8" formatCode="General">
                  <c:v>0</c:v>
                </c:pt>
                <c:pt idx="9" formatCode="General">
                  <c:v>0</c:v>
                </c:pt>
                <c:pt idx="10" formatCode="General">
                  <c:v>0</c:v>
                </c:pt>
                <c:pt idx="11" formatCode="General">
                  <c:v>0</c:v>
                </c:pt>
                <c:pt idx="14" formatCode="0.0%">
                  <c:v>0</c:v>
                </c:pt>
              </c:numCache>
            </c:numRef>
          </c:val>
        </c:ser>
        <c:dLbls>
          <c:showLegendKey val="0"/>
          <c:showVal val="0"/>
          <c:showCatName val="0"/>
          <c:showSerName val="0"/>
          <c:showPercent val="0"/>
          <c:showBubbleSize val="0"/>
        </c:dLbls>
        <c:gapWidth val="150"/>
        <c:axId val="196716032"/>
        <c:axId val="196717568"/>
      </c:barChart>
      <c:catAx>
        <c:axId val="196716032"/>
        <c:scaling>
          <c:orientation val="minMax"/>
        </c:scaling>
        <c:delete val="0"/>
        <c:axPos val="b"/>
        <c:numFmt formatCode="mmm\-yy" sourceLinked="1"/>
        <c:majorTickMark val="out"/>
        <c:minorTickMark val="none"/>
        <c:tickLblPos val="nextTo"/>
        <c:txPr>
          <a:bodyPr/>
          <a:lstStyle/>
          <a:p>
            <a:pPr>
              <a:defRPr sz="800"/>
            </a:pPr>
            <a:endParaRPr lang="en-US"/>
          </a:p>
        </c:txPr>
        <c:crossAx val="196717568"/>
        <c:crosses val="autoZero"/>
        <c:auto val="1"/>
        <c:lblAlgn val="ctr"/>
        <c:lblOffset val="100"/>
        <c:noMultiLvlLbl val="0"/>
      </c:catAx>
      <c:valAx>
        <c:axId val="196717568"/>
        <c:scaling>
          <c:orientation val="minMax"/>
          <c:max val="0.5"/>
          <c:min val="0"/>
        </c:scaling>
        <c:delete val="0"/>
        <c:axPos val="l"/>
        <c:majorGridlines/>
        <c:numFmt formatCode="0%" sourceLinked="0"/>
        <c:majorTickMark val="out"/>
        <c:minorTickMark val="none"/>
        <c:tickLblPos val="nextTo"/>
        <c:txPr>
          <a:bodyPr/>
          <a:lstStyle/>
          <a:p>
            <a:pPr>
              <a:defRPr sz="800"/>
            </a:pPr>
            <a:endParaRPr lang="en-US"/>
          </a:p>
        </c:txPr>
        <c:crossAx val="196716032"/>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050" b="1" i="0" u="none" strike="noStrike" kern="1200" baseline="0">
                <a:solidFill>
                  <a:srgbClr val="8064A2">
                    <a:lumMod val="50000"/>
                  </a:srgbClr>
                </a:solidFill>
                <a:latin typeface="+mn-lt"/>
                <a:ea typeface="+mn-ea"/>
                <a:cs typeface="+mn-cs"/>
              </a:defRPr>
            </a:pPr>
            <a:r>
              <a:rPr lang="en-US" sz="1050" b="1" i="0" u="none" strike="noStrike" kern="1200" baseline="0">
                <a:solidFill>
                  <a:srgbClr val="8064A2">
                    <a:lumMod val="50000"/>
                  </a:srgbClr>
                </a:solidFill>
                <a:latin typeface="+mn-lt"/>
                <a:ea typeface="+mn-ea"/>
                <a:cs typeface="+mn-cs"/>
              </a:rPr>
              <a:t>Number of closed Social Care cases stepped down via panel </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76557652114612862"/>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numRef>
              <c:f>EHAT!$C$11:$C$22</c:f>
              <c:numCache>
                <c:formatCode>mmm\-yy</c:formatCode>
                <c:ptCount val="12"/>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numCache>
            </c:numRef>
          </c:cat>
          <c:val>
            <c:numRef>
              <c:f>EHAT!$G$11:$G$22</c:f>
              <c:numCache>
                <c:formatCode>0</c:formatCode>
                <c:ptCount val="12"/>
                <c:pt idx="0">
                  <c:v>10</c:v>
                </c:pt>
                <c:pt idx="1">
                  <c:v>11</c:v>
                </c:pt>
                <c:pt idx="2">
                  <c:v>22</c:v>
                </c:pt>
                <c:pt idx="3">
                  <c:v>13</c:v>
                </c:pt>
                <c:pt idx="4">
                  <c:v>12</c:v>
                </c:pt>
                <c:pt idx="5">
                  <c:v>6</c:v>
                </c:pt>
                <c:pt idx="6">
                  <c:v>0</c:v>
                </c:pt>
                <c:pt idx="7" formatCode="General">
                  <c:v>0</c:v>
                </c:pt>
                <c:pt idx="8" formatCode="General">
                  <c:v>0</c:v>
                </c:pt>
                <c:pt idx="9" formatCode="General">
                  <c:v>0</c:v>
                </c:pt>
                <c:pt idx="10" formatCode="General">
                  <c:v>0</c:v>
                </c:pt>
                <c:pt idx="11" formatCode="General">
                  <c:v>0</c:v>
                </c:pt>
              </c:numCache>
            </c:numRef>
          </c:val>
        </c:ser>
        <c:dLbls>
          <c:showLegendKey val="0"/>
          <c:showVal val="0"/>
          <c:showCatName val="0"/>
          <c:showSerName val="0"/>
          <c:showPercent val="0"/>
          <c:showBubbleSize val="0"/>
        </c:dLbls>
        <c:gapWidth val="150"/>
        <c:axId val="196830720"/>
        <c:axId val="196832256"/>
      </c:barChart>
      <c:dateAx>
        <c:axId val="196830720"/>
        <c:scaling>
          <c:orientation val="minMax"/>
        </c:scaling>
        <c:delete val="0"/>
        <c:axPos val="b"/>
        <c:numFmt formatCode="mmm\-yy" sourceLinked="1"/>
        <c:majorTickMark val="out"/>
        <c:minorTickMark val="none"/>
        <c:tickLblPos val="nextTo"/>
        <c:txPr>
          <a:bodyPr/>
          <a:lstStyle/>
          <a:p>
            <a:pPr>
              <a:defRPr sz="800"/>
            </a:pPr>
            <a:endParaRPr lang="en-US"/>
          </a:p>
        </c:txPr>
        <c:crossAx val="196832256"/>
        <c:crosses val="autoZero"/>
        <c:auto val="1"/>
        <c:lblOffset val="100"/>
        <c:baseTimeUnit val="months"/>
      </c:dateAx>
      <c:valAx>
        <c:axId val="196832256"/>
        <c:scaling>
          <c:orientation val="minMax"/>
          <c:min val="0"/>
        </c:scaling>
        <c:delete val="0"/>
        <c:axPos val="l"/>
        <c:majorGridlines/>
        <c:numFmt formatCode="0" sourceLinked="0"/>
        <c:majorTickMark val="out"/>
        <c:minorTickMark val="none"/>
        <c:tickLblPos val="nextTo"/>
        <c:txPr>
          <a:bodyPr/>
          <a:lstStyle/>
          <a:p>
            <a:pPr>
              <a:defRPr sz="800"/>
            </a:pPr>
            <a:endParaRPr lang="en-US"/>
          </a:p>
        </c:txPr>
        <c:crossAx val="196830720"/>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Total No of referrals received by EH Triage from the Multi-Agency Safeguarding Hub (MASH)</a:t>
            </a:r>
          </a:p>
        </c:rich>
      </c:tx>
      <c:overlay val="0"/>
    </c:title>
    <c:autoTitleDeleted val="0"/>
    <c:plotArea>
      <c:layout/>
      <c:barChart>
        <c:barDir val="col"/>
        <c:grouping val="clustered"/>
        <c:varyColors val="0"/>
        <c:ser>
          <c:idx val="0"/>
          <c:order val="0"/>
          <c:tx>
            <c:strRef>
              <c:f>'EH Triage revised'!$D$10</c:f>
              <c:strCache>
                <c:ptCount val="1"/>
                <c:pt idx="0">
                  <c:v>a. Level One MASH</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 Triage revised'!$C$11:$C$17</c:f>
              <c:strCache>
                <c:ptCount val="7"/>
                <c:pt idx="0">
                  <c:v>Nov-15</c:v>
                </c:pt>
                <c:pt idx="1">
                  <c:v>Dec-15</c:v>
                </c:pt>
                <c:pt idx="2">
                  <c:v>Jan-16</c:v>
                </c:pt>
                <c:pt idx="3">
                  <c:v>Feb-16</c:v>
                </c:pt>
                <c:pt idx="4">
                  <c:v>Mar-16</c:v>
                </c:pt>
                <c:pt idx="6">
                  <c:v>2015/16
YTD</c:v>
                </c:pt>
              </c:strCache>
            </c:strRef>
          </c:cat>
          <c:val>
            <c:numRef>
              <c:f>'EH Triage revised'!$D$11:$D$17</c:f>
              <c:numCache>
                <c:formatCode>General</c:formatCode>
                <c:ptCount val="7"/>
                <c:pt idx="0">
                  <c:v>96</c:v>
                </c:pt>
                <c:pt idx="1">
                  <c:v>22</c:v>
                </c:pt>
                <c:pt idx="6">
                  <c:v>118</c:v>
                </c:pt>
              </c:numCache>
            </c:numRef>
          </c:val>
        </c:ser>
        <c:ser>
          <c:idx val="1"/>
          <c:order val="1"/>
          <c:tx>
            <c:strRef>
              <c:f>'EH Triage revised'!$E$10</c:f>
              <c:strCache>
                <c:ptCount val="1"/>
                <c:pt idx="0">
                  <c:v>b. Level Two/Three MACA
(Multi-Agency Contribution to Assessment)</c:v>
                </c:pt>
              </c:strCache>
            </c:strRef>
          </c:tx>
          <c:spPr>
            <a:solidFill>
              <a:schemeClr val="accent3"/>
            </a:solidFill>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revised'!$E$11:$E$17</c:f>
              <c:numCache>
                <c:formatCode>0</c:formatCode>
                <c:ptCount val="7"/>
                <c:pt idx="0">
                  <c:v>75</c:v>
                </c:pt>
                <c:pt idx="1">
                  <c:v>58</c:v>
                </c:pt>
                <c:pt idx="6" formatCode="General">
                  <c:v>133</c:v>
                </c:pt>
              </c:numCache>
            </c:numRef>
          </c:val>
        </c:ser>
        <c:dLbls>
          <c:showLegendKey val="0"/>
          <c:showVal val="0"/>
          <c:showCatName val="0"/>
          <c:showSerName val="0"/>
          <c:showPercent val="0"/>
          <c:showBubbleSize val="0"/>
        </c:dLbls>
        <c:gapWidth val="75"/>
        <c:overlap val="-25"/>
        <c:axId val="197634688"/>
        <c:axId val="197652864"/>
      </c:barChart>
      <c:catAx>
        <c:axId val="197634688"/>
        <c:scaling>
          <c:orientation val="minMax"/>
        </c:scaling>
        <c:delete val="0"/>
        <c:axPos val="b"/>
        <c:numFmt formatCode="mmm\-yy" sourceLinked="1"/>
        <c:majorTickMark val="none"/>
        <c:minorTickMark val="none"/>
        <c:tickLblPos val="nextTo"/>
        <c:txPr>
          <a:bodyPr/>
          <a:lstStyle/>
          <a:p>
            <a:pPr>
              <a:defRPr sz="800"/>
            </a:pPr>
            <a:endParaRPr lang="en-US"/>
          </a:p>
        </c:txPr>
        <c:crossAx val="197652864"/>
        <c:crosses val="autoZero"/>
        <c:auto val="1"/>
        <c:lblAlgn val="ctr"/>
        <c:lblOffset val="100"/>
        <c:noMultiLvlLbl val="0"/>
      </c:catAx>
      <c:valAx>
        <c:axId val="197652864"/>
        <c:scaling>
          <c:orientation val="minMax"/>
          <c:min val="0"/>
        </c:scaling>
        <c:delete val="0"/>
        <c:axPos val="l"/>
        <c:majorGridlines/>
        <c:numFmt formatCode="0" sourceLinked="0"/>
        <c:majorTickMark val="none"/>
        <c:minorTickMark val="none"/>
        <c:tickLblPos val="nextTo"/>
        <c:spPr>
          <a:ln w="9525">
            <a:noFill/>
          </a:ln>
        </c:spPr>
        <c:txPr>
          <a:bodyPr/>
          <a:lstStyle/>
          <a:p>
            <a:pPr>
              <a:defRPr sz="800"/>
            </a:pPr>
            <a:endParaRPr lang="en-US"/>
          </a:p>
        </c:txPr>
        <c:crossAx val="19763468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Total No of referrals received by type)</a:t>
            </a:r>
          </a:p>
        </c:rich>
      </c:tx>
      <c:overlay val="0"/>
    </c:title>
    <c:autoTitleDeleted val="0"/>
    <c:plotArea>
      <c:layout/>
      <c:barChart>
        <c:barDir val="col"/>
        <c:grouping val="clustered"/>
        <c:varyColors val="0"/>
        <c:ser>
          <c:idx val="0"/>
          <c:order val="0"/>
          <c:tx>
            <c:strRef>
              <c:f>'EH Triage revised'!$F$10</c:f>
              <c:strCache>
                <c:ptCount val="1"/>
                <c:pt idx="0">
                  <c:v>Step Down requests from Social Care</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 Triage revised'!$C$11:$C$17</c:f>
              <c:strCache>
                <c:ptCount val="7"/>
                <c:pt idx="0">
                  <c:v>Nov-15</c:v>
                </c:pt>
                <c:pt idx="1">
                  <c:v>Dec-15</c:v>
                </c:pt>
                <c:pt idx="2">
                  <c:v>Jan-16</c:v>
                </c:pt>
                <c:pt idx="3">
                  <c:v>Feb-16</c:v>
                </c:pt>
                <c:pt idx="4">
                  <c:v>Mar-16</c:v>
                </c:pt>
                <c:pt idx="6">
                  <c:v>2015/16
YTD</c:v>
                </c:pt>
              </c:strCache>
            </c:strRef>
          </c:cat>
          <c:val>
            <c:numRef>
              <c:f>'EH Triage revised'!$F$11:$F$17</c:f>
              <c:numCache>
                <c:formatCode>0</c:formatCode>
                <c:ptCount val="7"/>
                <c:pt idx="0">
                  <c:v>13</c:v>
                </c:pt>
                <c:pt idx="1">
                  <c:v>13</c:v>
                </c:pt>
                <c:pt idx="6" formatCode="General">
                  <c:v>26</c:v>
                </c:pt>
              </c:numCache>
            </c:numRef>
          </c:val>
        </c:ser>
        <c:ser>
          <c:idx val="1"/>
          <c:order val="1"/>
          <c:tx>
            <c:strRef>
              <c:f>'EH Triage revised'!$G$10</c:f>
              <c:strCache>
                <c:ptCount val="1"/>
                <c:pt idx="0">
                  <c:v>General Early Help Service</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revised'!$G$11:$G$17</c:f>
              <c:numCache>
                <c:formatCode>0</c:formatCode>
                <c:ptCount val="7"/>
                <c:pt idx="0">
                  <c:v>54</c:v>
                </c:pt>
                <c:pt idx="1">
                  <c:v>30</c:v>
                </c:pt>
                <c:pt idx="6" formatCode="General">
                  <c:v>84</c:v>
                </c:pt>
              </c:numCache>
            </c:numRef>
          </c:val>
        </c:ser>
        <c:ser>
          <c:idx val="2"/>
          <c:order val="2"/>
          <c:tx>
            <c:strRef>
              <c:f>'EH Triage revised'!$H$10</c:f>
              <c:strCache>
                <c:ptCount val="1"/>
                <c:pt idx="0">
                  <c:v>Request for Co-Working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revised'!$H$11:$H$17</c:f>
              <c:numCache>
                <c:formatCode>0</c:formatCode>
                <c:ptCount val="7"/>
                <c:pt idx="0">
                  <c:v>45</c:v>
                </c:pt>
                <c:pt idx="1">
                  <c:v>38</c:v>
                </c:pt>
                <c:pt idx="6" formatCode="General">
                  <c:v>83</c:v>
                </c:pt>
              </c:numCache>
            </c:numRef>
          </c:val>
        </c:ser>
        <c:ser>
          <c:idx val="3"/>
          <c:order val="3"/>
          <c:tx>
            <c:strRef>
              <c:f>'EH Triage revised'!$I$10</c:f>
              <c:strCache>
                <c:ptCount val="1"/>
                <c:pt idx="0">
                  <c:v>Domestic Abuse Daily Meeting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revised'!$I$11:$I$17</c:f>
              <c:numCache>
                <c:formatCode>0</c:formatCode>
                <c:ptCount val="7"/>
                <c:pt idx="0">
                  <c:v>9</c:v>
                </c:pt>
                <c:pt idx="1">
                  <c:v>20</c:v>
                </c:pt>
                <c:pt idx="6" formatCode="General">
                  <c:v>29</c:v>
                </c:pt>
              </c:numCache>
            </c:numRef>
          </c:val>
        </c:ser>
        <c:ser>
          <c:idx val="4"/>
          <c:order val="4"/>
          <c:tx>
            <c:strRef>
              <c:f>'EH Triage revised'!$J$10</c:f>
              <c:strCache>
                <c:ptCount val="1"/>
                <c:pt idx="0">
                  <c:v>Operation Stovewood (linked to CSE)</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revised'!$J$11:$J$17</c:f>
              <c:numCache>
                <c:formatCode>0</c:formatCode>
                <c:ptCount val="7"/>
                <c:pt idx="0">
                  <c:v>13</c:v>
                </c:pt>
                <c:pt idx="1">
                  <c:v>1</c:v>
                </c:pt>
                <c:pt idx="6" formatCode="General">
                  <c:v>14</c:v>
                </c:pt>
              </c:numCache>
            </c:numRef>
          </c:val>
        </c:ser>
        <c:ser>
          <c:idx val="5"/>
          <c:order val="5"/>
          <c:tx>
            <c:strRef>
              <c:f>'EH Triage revised'!$K$10</c:f>
              <c:strCache>
                <c:ptCount val="1"/>
                <c:pt idx="0">
                  <c:v>NAS Housing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revised'!$K$11:$K$17</c:f>
              <c:numCache>
                <c:formatCode>0</c:formatCode>
                <c:ptCount val="7"/>
                <c:pt idx="0">
                  <c:v>3</c:v>
                </c:pt>
                <c:pt idx="1">
                  <c:v>3</c:v>
                </c:pt>
                <c:pt idx="6" formatCode="General">
                  <c:v>6</c:v>
                </c:pt>
              </c:numCache>
            </c:numRef>
          </c:val>
        </c:ser>
        <c:dLbls>
          <c:showLegendKey val="0"/>
          <c:showVal val="0"/>
          <c:showCatName val="0"/>
          <c:showSerName val="0"/>
          <c:showPercent val="0"/>
          <c:showBubbleSize val="0"/>
        </c:dLbls>
        <c:gapWidth val="75"/>
        <c:overlap val="-25"/>
        <c:axId val="197098496"/>
        <c:axId val="197104384"/>
      </c:barChart>
      <c:catAx>
        <c:axId val="197098496"/>
        <c:scaling>
          <c:orientation val="minMax"/>
        </c:scaling>
        <c:delete val="0"/>
        <c:axPos val="b"/>
        <c:numFmt formatCode="mmm\-yy" sourceLinked="1"/>
        <c:majorTickMark val="none"/>
        <c:minorTickMark val="none"/>
        <c:tickLblPos val="nextTo"/>
        <c:txPr>
          <a:bodyPr/>
          <a:lstStyle/>
          <a:p>
            <a:pPr>
              <a:defRPr sz="800"/>
            </a:pPr>
            <a:endParaRPr lang="en-US"/>
          </a:p>
        </c:txPr>
        <c:crossAx val="197104384"/>
        <c:crosses val="autoZero"/>
        <c:auto val="1"/>
        <c:lblAlgn val="ctr"/>
        <c:lblOffset val="100"/>
        <c:noMultiLvlLbl val="0"/>
      </c:catAx>
      <c:valAx>
        <c:axId val="197104384"/>
        <c:scaling>
          <c:orientation val="minMax"/>
          <c:min val="0"/>
        </c:scaling>
        <c:delete val="0"/>
        <c:axPos val="l"/>
        <c:majorGridlines/>
        <c:numFmt formatCode="0" sourceLinked="0"/>
        <c:majorTickMark val="none"/>
        <c:minorTickMark val="none"/>
        <c:tickLblPos val="nextTo"/>
        <c:spPr>
          <a:ln w="9525">
            <a:noFill/>
          </a:ln>
        </c:spPr>
        <c:txPr>
          <a:bodyPr/>
          <a:lstStyle/>
          <a:p>
            <a:pPr>
              <a:defRPr sz="800"/>
            </a:pPr>
            <a:endParaRPr lang="en-US"/>
          </a:p>
        </c:txPr>
        <c:crossAx val="197098496"/>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Ongoing Involvement</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4.5552390620253715E-2"/>
          <c:y val="1.324911552312298E-2"/>
        </c:manualLayout>
      </c:layout>
      <c:overlay val="0"/>
    </c:title>
    <c:autoTitleDeleted val="0"/>
    <c:plotArea>
      <c:layout>
        <c:manualLayout>
          <c:layoutTarget val="inner"/>
          <c:xMode val="edge"/>
          <c:yMode val="edge"/>
          <c:x val="4.8765231180201846E-2"/>
          <c:y val="0.13993884375635854"/>
          <c:w val="0.93155676396505283"/>
          <c:h val="0.45124443047177731"/>
        </c:manualLayout>
      </c:layout>
      <c:barChart>
        <c:barDir val="col"/>
        <c:grouping val="clustered"/>
        <c:varyColors val="0"/>
        <c:ser>
          <c:idx val="0"/>
          <c:order val="0"/>
          <c:tx>
            <c:strRef>
              <c:f>'ASSESSMENTS-OUTCOMES'!$B$11:$B$22</c:f>
              <c:strCache>
                <c:ptCount val="1"/>
                <c:pt idx="0">
                  <c:v>IN MONTH PERFORMANCE</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'ASSESSMENTS-OUTCOMES'!$G$11:$G$26</c:f>
              <c:numCache>
                <c:formatCode>0.0%</c:formatCode>
                <c:ptCount val="16"/>
                <c:pt idx="0">
                  <c:v>0.3286</c:v>
                </c:pt>
                <c:pt idx="1">
                  <c:v>0.39760000000000001</c:v>
                </c:pt>
                <c:pt idx="2">
                  <c:v>0.45029999999999998</c:v>
                </c:pt>
                <c:pt idx="3">
                  <c:v>0.4632</c:v>
                </c:pt>
                <c:pt idx="4">
                  <c:v>0.45340000000000003</c:v>
                </c:pt>
                <c:pt idx="5">
                  <c:v>0.50509999999999999</c:v>
                </c:pt>
                <c:pt idx="6">
                  <c:v>0.38479999999999998</c:v>
                </c:pt>
                <c:pt idx="7">
                  <c:v>0.43049999999999999</c:v>
                </c:pt>
                <c:pt idx="8">
                  <c:v>0.48449999999999999</c:v>
                </c:pt>
                <c:pt idx="9">
                  <c:v>0.40820000000000001</c:v>
                </c:pt>
                <c:pt idx="10">
                  <c:v>0.41820000000000002</c:v>
                </c:pt>
                <c:pt idx="11" formatCode="0.00%">
                  <c:v>0</c:v>
                </c:pt>
                <c:pt idx="15">
                  <c:v>0.42599999999999999</c:v>
                </c:pt>
              </c:numCache>
            </c:numRef>
          </c:val>
        </c:ser>
        <c:dLbls>
          <c:showLegendKey val="0"/>
          <c:showVal val="0"/>
          <c:showCatName val="0"/>
          <c:showSerName val="0"/>
          <c:showPercent val="0"/>
          <c:showBubbleSize val="0"/>
        </c:dLbls>
        <c:gapWidth val="150"/>
        <c:axId val="196571904"/>
        <c:axId val="196573440"/>
      </c:barChart>
      <c:catAx>
        <c:axId val="196571904"/>
        <c:scaling>
          <c:orientation val="minMax"/>
        </c:scaling>
        <c:delete val="0"/>
        <c:axPos val="b"/>
        <c:numFmt formatCode="General" sourceLinked="1"/>
        <c:majorTickMark val="out"/>
        <c:minorTickMark val="none"/>
        <c:tickLblPos val="nextTo"/>
        <c:txPr>
          <a:bodyPr/>
          <a:lstStyle/>
          <a:p>
            <a:pPr>
              <a:defRPr sz="800"/>
            </a:pPr>
            <a:endParaRPr lang="en-US"/>
          </a:p>
        </c:txPr>
        <c:crossAx val="196573440"/>
        <c:crosses val="autoZero"/>
        <c:auto val="1"/>
        <c:lblAlgn val="ctr"/>
        <c:lblOffset val="100"/>
        <c:noMultiLvlLbl val="0"/>
      </c:catAx>
      <c:valAx>
        <c:axId val="196573440"/>
        <c:scaling>
          <c:orientation val="minMax"/>
          <c:max val="0.60000000000000009"/>
          <c:min val="0"/>
        </c:scaling>
        <c:delete val="0"/>
        <c:axPos val="l"/>
        <c:majorGridlines/>
        <c:numFmt formatCode="0%" sourceLinked="0"/>
        <c:majorTickMark val="out"/>
        <c:minorTickMark val="none"/>
        <c:tickLblPos val="nextTo"/>
        <c:txPr>
          <a:bodyPr/>
          <a:lstStyle/>
          <a:p>
            <a:pPr>
              <a:defRPr sz="800"/>
            </a:pPr>
            <a:endParaRPr lang="en-US"/>
          </a:p>
        </c:txPr>
        <c:crossAx val="196571904"/>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No further action</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4.5552390620253715E-2"/>
          <c:y val="1.324911552312298E-2"/>
        </c:manualLayout>
      </c:layout>
      <c:overlay val="0"/>
    </c:title>
    <c:autoTitleDeleted val="0"/>
    <c:plotArea>
      <c:layout>
        <c:manualLayout>
          <c:layoutTarget val="inner"/>
          <c:xMode val="edge"/>
          <c:yMode val="edge"/>
          <c:x val="4.8765231180201846E-2"/>
          <c:y val="0.13993884375635854"/>
          <c:w val="0.93155676396505283"/>
          <c:h val="0.45124443047177731"/>
        </c:manualLayout>
      </c:layout>
      <c:barChart>
        <c:barDir val="col"/>
        <c:grouping val="clustered"/>
        <c:varyColors val="0"/>
        <c:ser>
          <c:idx val="0"/>
          <c:order val="0"/>
          <c:tx>
            <c:strRef>
              <c:f>'ASSESSMENTS-OUTCOMES'!$K$9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'ASSESSMENTS-OUTCOMES'!$K$11:$K$26</c:f>
              <c:numCache>
                <c:formatCode>0.0%</c:formatCode>
                <c:ptCount val="16"/>
                <c:pt idx="0">
                  <c:v>0.56430000000000002</c:v>
                </c:pt>
                <c:pt idx="1">
                  <c:v>0.53010000000000002</c:v>
                </c:pt>
                <c:pt idx="2">
                  <c:v>0.51380000000000003</c:v>
                </c:pt>
                <c:pt idx="3">
                  <c:v>0.376</c:v>
                </c:pt>
                <c:pt idx="4" formatCode="0%">
                  <c:v>0.35630000000000001</c:v>
                </c:pt>
                <c:pt idx="5">
                  <c:v>0.38229999999999997</c:v>
                </c:pt>
                <c:pt idx="6">
                  <c:v>0.39369999999999999</c:v>
                </c:pt>
                <c:pt idx="7">
                  <c:v>0.3695</c:v>
                </c:pt>
                <c:pt idx="8">
                  <c:v>0.34499999999999997</c:v>
                </c:pt>
                <c:pt idx="9">
                  <c:v>0.3367</c:v>
                </c:pt>
                <c:pt idx="10">
                  <c:v>0.33510000000000001</c:v>
                </c:pt>
                <c:pt idx="11">
                  <c:v>0</c:v>
                </c:pt>
                <c:pt idx="15">
                  <c:v>0.40649999999999997</c:v>
                </c:pt>
              </c:numCache>
            </c:numRef>
          </c:val>
        </c:ser>
        <c:dLbls>
          <c:showLegendKey val="0"/>
          <c:showVal val="0"/>
          <c:showCatName val="0"/>
          <c:showSerName val="0"/>
          <c:showPercent val="0"/>
          <c:showBubbleSize val="0"/>
        </c:dLbls>
        <c:gapWidth val="150"/>
        <c:axId val="197530368"/>
        <c:axId val="197531904"/>
      </c:barChart>
      <c:catAx>
        <c:axId val="197530368"/>
        <c:scaling>
          <c:orientation val="minMax"/>
        </c:scaling>
        <c:delete val="0"/>
        <c:axPos val="b"/>
        <c:numFmt formatCode="General" sourceLinked="1"/>
        <c:majorTickMark val="out"/>
        <c:minorTickMark val="none"/>
        <c:tickLblPos val="nextTo"/>
        <c:txPr>
          <a:bodyPr/>
          <a:lstStyle/>
          <a:p>
            <a:pPr>
              <a:defRPr sz="800"/>
            </a:pPr>
            <a:endParaRPr lang="en-US"/>
          </a:p>
        </c:txPr>
        <c:crossAx val="197531904"/>
        <c:crosses val="autoZero"/>
        <c:auto val="1"/>
        <c:lblAlgn val="ctr"/>
        <c:lblOffset val="100"/>
        <c:noMultiLvlLbl val="0"/>
      </c:catAx>
      <c:valAx>
        <c:axId val="197531904"/>
        <c:scaling>
          <c:orientation val="minMax"/>
          <c:max val="0.60000000000000009"/>
          <c:min val="0"/>
        </c:scaling>
        <c:delete val="0"/>
        <c:axPos val="l"/>
        <c:majorGridlines/>
        <c:numFmt formatCode="0%" sourceLinked="0"/>
        <c:majorTickMark val="out"/>
        <c:minorTickMark val="none"/>
        <c:tickLblPos val="nextTo"/>
        <c:txPr>
          <a:bodyPr/>
          <a:lstStyle/>
          <a:p>
            <a:pPr>
              <a:defRPr sz="800"/>
            </a:pPr>
            <a:endParaRPr lang="en-US"/>
          </a:p>
        </c:txPr>
        <c:crossAx val="197530368"/>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000" b="1" i="0" u="none" strike="noStrike" kern="1200" baseline="0">
                <a:solidFill>
                  <a:srgbClr val="8064A2">
                    <a:lumMod val="50000"/>
                  </a:srgbClr>
                </a:solidFill>
                <a:latin typeface="+mn-lt"/>
                <a:ea typeface="+mn-ea"/>
                <a:cs typeface="+mn-cs"/>
              </a:defRPr>
            </a:pPr>
            <a:r>
              <a:rPr lang="en-US" sz="900" b="1" i="0" u="none" strike="noStrike" kern="1200" baseline="0">
                <a:solidFill>
                  <a:srgbClr val="8064A2">
                    <a:lumMod val="50000"/>
                  </a:srgbClr>
                </a:solidFill>
                <a:latin typeface="+mn-lt"/>
                <a:ea typeface="+mn-ea"/>
                <a:cs typeface="+mn-cs"/>
              </a:rPr>
              <a:t>Step down to Early Help / Other agency</a:t>
            </a:r>
            <a:endParaRPr lang="en-GB" sz="900" b="1" i="0" u="none" strike="noStrike" kern="1200" baseline="0">
              <a:solidFill>
                <a:srgbClr val="8064A2">
                  <a:lumMod val="50000"/>
                </a:srgbClr>
              </a:solidFill>
              <a:latin typeface="+mn-lt"/>
              <a:ea typeface="+mn-ea"/>
              <a:cs typeface="+mn-cs"/>
            </a:endParaRPr>
          </a:p>
        </c:rich>
      </c:tx>
      <c:layout>
        <c:manualLayout>
          <c:xMode val="edge"/>
          <c:yMode val="edge"/>
          <c:x val="0.10635584612953948"/>
          <c:y val="2.4644996298539602E-2"/>
        </c:manualLayout>
      </c:layout>
      <c:overlay val="0"/>
    </c:title>
    <c:autoTitleDeleted val="0"/>
    <c:plotArea>
      <c:layout>
        <c:manualLayout>
          <c:layoutTarget val="inner"/>
          <c:xMode val="edge"/>
          <c:yMode val="edge"/>
          <c:x val="4.8765231180201846E-2"/>
          <c:y val="0.13498958509918998"/>
          <c:w val="0.88482411757974844"/>
          <c:h val="0.45619369961828266"/>
        </c:manualLayout>
      </c:layout>
      <c:barChart>
        <c:barDir val="col"/>
        <c:grouping val="clustered"/>
        <c:varyColors val="0"/>
        <c:ser>
          <c:idx val="0"/>
          <c:order val="0"/>
          <c:tx>
            <c:strRef>
              <c:f>'ASSESSMENTS-OUTCOMES'!$O$9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'ASSESSMENTS-OUTCOMES'!$O$11:$O$26</c:f>
              <c:numCache>
                <c:formatCode>0.0%</c:formatCode>
                <c:ptCount val="16"/>
                <c:pt idx="0">
                  <c:v>9.64E-2</c:v>
                </c:pt>
                <c:pt idx="1">
                  <c:v>6.6299999999999998E-2</c:v>
                </c:pt>
                <c:pt idx="2">
                  <c:v>3.5900000000000001E-2</c:v>
                </c:pt>
                <c:pt idx="3">
                  <c:v>0.15260000000000001</c:v>
                </c:pt>
                <c:pt idx="4">
                  <c:v>0.1822</c:v>
                </c:pt>
                <c:pt idx="5">
                  <c:v>0.1024</c:v>
                </c:pt>
                <c:pt idx="6">
                  <c:v>0.19239999999999999</c:v>
                </c:pt>
                <c:pt idx="7">
                  <c:v>0.17630000000000001</c:v>
                </c:pt>
                <c:pt idx="8">
                  <c:v>0.15890000000000001</c:v>
                </c:pt>
                <c:pt idx="9">
                  <c:v>0.24079999999999999</c:v>
                </c:pt>
                <c:pt idx="10">
                  <c:v>0.22789999999999999</c:v>
                </c:pt>
                <c:pt idx="11">
                  <c:v>0</c:v>
                </c:pt>
                <c:pt idx="15">
                  <c:v>0.15359999999999999</c:v>
                </c:pt>
              </c:numCache>
            </c:numRef>
          </c:val>
        </c:ser>
        <c:dLbls>
          <c:showLegendKey val="0"/>
          <c:showVal val="0"/>
          <c:showCatName val="0"/>
          <c:showSerName val="0"/>
          <c:showPercent val="0"/>
          <c:showBubbleSize val="0"/>
        </c:dLbls>
        <c:gapWidth val="150"/>
        <c:axId val="197587712"/>
        <c:axId val="197589248"/>
      </c:barChart>
      <c:catAx>
        <c:axId val="197587712"/>
        <c:scaling>
          <c:orientation val="minMax"/>
        </c:scaling>
        <c:delete val="0"/>
        <c:axPos val="b"/>
        <c:numFmt formatCode="General" sourceLinked="1"/>
        <c:majorTickMark val="out"/>
        <c:minorTickMark val="none"/>
        <c:tickLblPos val="nextTo"/>
        <c:txPr>
          <a:bodyPr/>
          <a:lstStyle/>
          <a:p>
            <a:pPr>
              <a:defRPr sz="800"/>
            </a:pPr>
            <a:endParaRPr lang="en-US"/>
          </a:p>
        </c:txPr>
        <c:crossAx val="197589248"/>
        <c:crosses val="autoZero"/>
        <c:auto val="1"/>
        <c:lblAlgn val="ctr"/>
        <c:lblOffset val="100"/>
        <c:noMultiLvlLbl val="0"/>
      </c:catAx>
      <c:valAx>
        <c:axId val="197589248"/>
        <c:scaling>
          <c:orientation val="minMax"/>
        </c:scaling>
        <c:delete val="0"/>
        <c:axPos val="l"/>
        <c:majorGridlines/>
        <c:numFmt formatCode="0%" sourceLinked="0"/>
        <c:majorTickMark val="out"/>
        <c:minorTickMark val="none"/>
        <c:tickLblPos val="nextTo"/>
        <c:txPr>
          <a:bodyPr/>
          <a:lstStyle/>
          <a:p>
            <a:pPr>
              <a:defRPr sz="800"/>
            </a:pPr>
            <a:endParaRPr lang="en-US"/>
          </a:p>
        </c:txPr>
        <c:crossAx val="197587712"/>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Out of area</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0.34266250359155132"/>
          <c:y val="2.8599743417723006E-2"/>
        </c:manualLayout>
      </c:layout>
      <c:overlay val="0"/>
    </c:title>
    <c:autoTitleDeleted val="0"/>
    <c:plotArea>
      <c:layout>
        <c:manualLayout>
          <c:layoutTarget val="inner"/>
          <c:xMode val="edge"/>
          <c:yMode val="edge"/>
          <c:x val="9.3019683024007205E-2"/>
          <c:y val="0.18945517041861323"/>
          <c:w val="0.9069803169759928"/>
          <c:h val="0.40172808661253384"/>
        </c:manualLayout>
      </c:layout>
      <c:barChart>
        <c:barDir val="col"/>
        <c:grouping val="clustered"/>
        <c:varyColors val="0"/>
        <c:ser>
          <c:idx val="0"/>
          <c:order val="0"/>
          <c:tx>
            <c:strRef>
              <c:f>'ASSESSMENTS-OUTCOMES'!$S$9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'ASSESSMENTS-OUTCOMES'!$S$11:$S$26</c:f>
              <c:numCache>
                <c:formatCode>0.0%</c:formatCode>
                <c:ptCount val="16"/>
                <c:pt idx="0">
                  <c:v>7.1000000000000004E-3</c:v>
                </c:pt>
                <c:pt idx="1">
                  <c:v>6.0000000000000001E-3</c:v>
                </c:pt>
                <c:pt idx="2">
                  <c:v>0</c:v>
                </c:pt>
                <c:pt idx="3">
                  <c:v>8.2000000000000007E-3</c:v>
                </c:pt>
                <c:pt idx="4">
                  <c:v>8.0999999999999996E-3</c:v>
                </c:pt>
                <c:pt idx="5">
                  <c:v>6.7999999999999996E-3</c:v>
                </c:pt>
                <c:pt idx="6">
                  <c:v>2.9100000000000001E-2</c:v>
                </c:pt>
                <c:pt idx="7">
                  <c:v>2.3699999999999999E-2</c:v>
                </c:pt>
                <c:pt idx="8">
                  <c:v>1.1599999999999999E-2</c:v>
                </c:pt>
                <c:pt idx="9">
                  <c:v>6.1000000000000004E-3</c:v>
                </c:pt>
                <c:pt idx="10">
                  <c:v>5.4000000000000003E-3</c:v>
                </c:pt>
                <c:pt idx="11">
                  <c:v>0</c:v>
                </c:pt>
                <c:pt idx="15">
                  <c:v>0</c:v>
                </c:pt>
              </c:numCache>
            </c:numRef>
          </c:val>
        </c:ser>
        <c:dLbls>
          <c:showLegendKey val="0"/>
          <c:showVal val="0"/>
          <c:showCatName val="0"/>
          <c:showSerName val="0"/>
          <c:showPercent val="0"/>
          <c:showBubbleSize val="0"/>
        </c:dLbls>
        <c:gapWidth val="150"/>
        <c:axId val="197747456"/>
        <c:axId val="197748992"/>
      </c:barChart>
      <c:catAx>
        <c:axId val="197747456"/>
        <c:scaling>
          <c:orientation val="minMax"/>
        </c:scaling>
        <c:delete val="0"/>
        <c:axPos val="b"/>
        <c:numFmt formatCode="General" sourceLinked="1"/>
        <c:majorTickMark val="out"/>
        <c:minorTickMark val="none"/>
        <c:tickLblPos val="nextTo"/>
        <c:txPr>
          <a:bodyPr/>
          <a:lstStyle/>
          <a:p>
            <a:pPr>
              <a:defRPr sz="800"/>
            </a:pPr>
            <a:endParaRPr lang="en-US"/>
          </a:p>
        </c:txPr>
        <c:crossAx val="197748992"/>
        <c:crosses val="autoZero"/>
        <c:auto val="1"/>
        <c:lblAlgn val="ctr"/>
        <c:lblOffset val="100"/>
        <c:noMultiLvlLbl val="0"/>
      </c:catAx>
      <c:valAx>
        <c:axId val="197748992"/>
        <c:scaling>
          <c:orientation val="minMax"/>
          <c:max val="3.500000000000001E-2"/>
          <c:min val="0"/>
        </c:scaling>
        <c:delete val="0"/>
        <c:axPos val="l"/>
        <c:majorGridlines/>
        <c:numFmt formatCode="0%" sourceLinked="0"/>
        <c:majorTickMark val="out"/>
        <c:minorTickMark val="none"/>
        <c:tickLblPos val="nextTo"/>
        <c:txPr>
          <a:bodyPr/>
          <a:lstStyle/>
          <a:p>
            <a:pPr>
              <a:defRPr sz="800"/>
            </a:pPr>
            <a:endParaRPr lang="en-US"/>
          </a:p>
        </c:txPr>
        <c:crossAx val="197747456"/>
        <c:crosses val="autoZero"/>
        <c:crossBetween val="between"/>
        <c:majorUnit val="1.0000000000000002E-2"/>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Not Recorded</a:t>
            </a:r>
          </a:p>
        </c:rich>
      </c:tx>
      <c:layout>
        <c:manualLayout>
          <c:xMode val="edge"/>
          <c:yMode val="edge"/>
          <c:x val="0.33687664041994753"/>
          <c:y val="3.8207982622861798E-2"/>
        </c:manualLayout>
      </c:layout>
      <c:overlay val="0"/>
    </c:title>
    <c:autoTitleDeleted val="0"/>
    <c:plotArea>
      <c:layout>
        <c:manualLayout>
          <c:layoutTarget val="inner"/>
          <c:xMode val="edge"/>
          <c:yMode val="edge"/>
          <c:x val="9.3019683024007205E-2"/>
          <c:y val="0.18945517041861323"/>
          <c:w val="0.9069803169759928"/>
          <c:h val="0.40172808661253384"/>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'ASSESSMENTS-OUTCOMES'!$W$11:$W$26</c:f>
              <c:numCache>
                <c:formatCode>0.0%</c:formatCode>
                <c:ptCount val="16"/>
                <c:pt idx="0">
                  <c:v>3.5999999999999999E-3</c:v>
                </c:pt>
                <c:pt idx="1">
                  <c:v>0</c:v>
                </c:pt>
                <c:pt idx="2">
                  <c:v>0</c:v>
                </c:pt>
                <c:pt idx="3">
                  <c:v>0</c:v>
                </c:pt>
                <c:pt idx="4">
                  <c:v>0</c:v>
                </c:pt>
                <c:pt idx="5">
                  <c:v>3.3999999999999998E-3</c:v>
                </c:pt>
                <c:pt idx="6">
                  <c:v>0</c:v>
                </c:pt>
                <c:pt idx="7">
                  <c:v>0</c:v>
                </c:pt>
                <c:pt idx="8">
                  <c:v>0</c:v>
                </c:pt>
                <c:pt idx="9">
                  <c:v>8.2000000000000007E-3</c:v>
                </c:pt>
                <c:pt idx="10">
                  <c:v>1.34E-2</c:v>
                </c:pt>
                <c:pt idx="11">
                  <c:v>0</c:v>
                </c:pt>
                <c:pt idx="15">
                  <c:v>2.8999999999999998E-3</c:v>
                </c:pt>
              </c:numCache>
            </c:numRef>
          </c:val>
        </c:ser>
        <c:dLbls>
          <c:showLegendKey val="0"/>
          <c:showVal val="0"/>
          <c:showCatName val="0"/>
          <c:showSerName val="0"/>
          <c:showPercent val="0"/>
          <c:showBubbleSize val="0"/>
        </c:dLbls>
        <c:gapWidth val="150"/>
        <c:axId val="197784320"/>
        <c:axId val="197785856"/>
      </c:barChart>
      <c:catAx>
        <c:axId val="197784320"/>
        <c:scaling>
          <c:orientation val="minMax"/>
        </c:scaling>
        <c:delete val="0"/>
        <c:axPos val="b"/>
        <c:numFmt formatCode="General" sourceLinked="1"/>
        <c:majorTickMark val="out"/>
        <c:minorTickMark val="none"/>
        <c:tickLblPos val="nextTo"/>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txPr>
          <a:bodyPr rot="-5400000" vert="horz" anchor="t" anchorCtr="0"/>
          <a:lstStyle/>
          <a:p>
            <a:pPr>
              <a:defRPr sz="800"/>
            </a:pPr>
            <a:endParaRPr lang="en-US"/>
          </a:p>
        </c:txPr>
        <c:crossAx val="197785856"/>
        <c:crosses val="autoZero"/>
        <c:auto val="1"/>
        <c:lblAlgn val="ctr"/>
        <c:lblOffset val="100"/>
        <c:tickLblSkip val="1"/>
        <c:noMultiLvlLbl val="0"/>
      </c:catAx>
      <c:valAx>
        <c:axId val="197785856"/>
        <c:scaling>
          <c:orientation val="minMax"/>
        </c:scaling>
        <c:delete val="0"/>
        <c:axPos val="l"/>
        <c:majorGridlines/>
        <c:numFmt formatCode="0%" sourceLinked="0"/>
        <c:majorTickMark val="out"/>
        <c:minorTickMark val="none"/>
        <c:tickLblPos val="nextTo"/>
        <c:txPr>
          <a:bodyPr/>
          <a:lstStyle/>
          <a:p>
            <a:pPr>
              <a:defRPr sz="800"/>
            </a:pPr>
            <a:endParaRPr lang="en-US"/>
          </a:p>
        </c:txPr>
        <c:crossAx val="197784320"/>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1446617174339329E-2"/>
          <c:y val="0.20333203902344318"/>
          <c:w val="0.97708929966154645"/>
          <c:h val="0.64629788923443399"/>
        </c:manualLayout>
      </c:layout>
      <c:barChart>
        <c:barDir val="col"/>
        <c:grouping val="clustered"/>
        <c:varyColors val="0"/>
        <c:ser>
          <c:idx val="0"/>
          <c:order val="0"/>
          <c:tx>
            <c:strRef>
              <c:f>'lookup lists'!$C$24</c:f>
              <c:strCache>
                <c:ptCount val="1"/>
                <c:pt idx="0">
                  <c:v>On track </c:v>
                </c:pt>
              </c:strCache>
            </c:strRef>
          </c:tx>
          <c:spPr>
            <a:solidFill>
              <a:srgbClr val="92D050"/>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lists'!$C$25:$C$29</c:f>
              <c:numCache>
                <c:formatCode>General</c:formatCode>
                <c:ptCount val="5"/>
                <c:pt idx="0">
                  <c:v>3</c:v>
                </c:pt>
                <c:pt idx="1">
                  <c:v>5</c:v>
                </c:pt>
                <c:pt idx="2">
                  <c:v>7</c:v>
                </c:pt>
                <c:pt idx="3">
                  <c:v>7</c:v>
                </c:pt>
                <c:pt idx="4">
                  <c:v>5</c:v>
                </c:pt>
              </c:numCache>
            </c:numRef>
          </c:val>
        </c:ser>
        <c:ser>
          <c:idx val="1"/>
          <c:order val="1"/>
          <c:tx>
            <c:strRef>
              <c:f>'lookup lists'!$D$24</c:f>
              <c:strCache>
                <c:ptCount val="1"/>
                <c:pt idx="0">
                  <c:v>Satisfactory progress </c:v>
                </c:pt>
              </c:strCache>
            </c:strRef>
          </c:tx>
          <c:spPr>
            <a:solidFill>
              <a:schemeClr val="accent6">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lists'!$D$25:$D$29</c:f>
              <c:numCache>
                <c:formatCode>General</c:formatCode>
                <c:ptCount val="5"/>
                <c:pt idx="0">
                  <c:v>6</c:v>
                </c:pt>
                <c:pt idx="1">
                  <c:v>1</c:v>
                </c:pt>
                <c:pt idx="2">
                  <c:v>2</c:v>
                </c:pt>
                <c:pt idx="3">
                  <c:v>3</c:v>
                </c:pt>
                <c:pt idx="4">
                  <c:v>2</c:v>
                </c:pt>
              </c:numCache>
            </c:numRef>
          </c:val>
        </c:ser>
        <c:ser>
          <c:idx val="2"/>
          <c:order val="2"/>
          <c:tx>
            <c:strRef>
              <c:f>'lookup lists'!$E$24</c:f>
              <c:strCache>
                <c:ptCount val="1"/>
                <c:pt idx="0">
                  <c:v>Off track </c:v>
                </c:pt>
              </c:strCache>
            </c:strRef>
          </c:tx>
          <c:spPr>
            <a:solidFill>
              <a:schemeClr val="accent2">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lists'!$E$25:$E$29</c:f>
              <c:numCache>
                <c:formatCode>General</c:formatCode>
                <c:ptCount val="5"/>
                <c:pt idx="0">
                  <c:v>6</c:v>
                </c:pt>
                <c:pt idx="1">
                  <c:v>3</c:v>
                </c:pt>
                <c:pt idx="2">
                  <c:v>3</c:v>
                </c:pt>
                <c:pt idx="3">
                  <c:v>2</c:v>
                </c:pt>
                <c:pt idx="4">
                  <c:v>2</c:v>
                </c:pt>
              </c:numCache>
            </c:numRef>
          </c:val>
        </c:ser>
        <c:ser>
          <c:idx val="3"/>
          <c:order val="3"/>
          <c:tx>
            <c:strRef>
              <c:f>'lookup lists'!$F$24</c:f>
              <c:strCache>
                <c:ptCount val="1"/>
                <c:pt idx="0">
                  <c:v>Measure not applicable for target</c:v>
                </c:pt>
              </c:strCache>
            </c:strRef>
          </c:tx>
          <c:spPr>
            <a:solidFill>
              <a:schemeClr val="accent1">
                <a:lumMod val="60000"/>
                <a:lumOff val="40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lists'!$F$25:$F$29</c:f>
              <c:numCache>
                <c:formatCode>General</c:formatCode>
                <c:ptCount val="5"/>
                <c:pt idx="0">
                  <c:v>1</c:v>
                </c:pt>
                <c:pt idx="1">
                  <c:v>1</c:v>
                </c:pt>
                <c:pt idx="2">
                  <c:v>6</c:v>
                </c:pt>
                <c:pt idx="3">
                  <c:v>1</c:v>
                </c:pt>
                <c:pt idx="4">
                  <c:v>3</c:v>
                </c:pt>
              </c:numCache>
            </c:numRef>
          </c:val>
        </c:ser>
        <c:ser>
          <c:idx val="4"/>
          <c:order val="4"/>
          <c:tx>
            <c:strRef>
              <c:f>'lookup lists'!$G$24</c:f>
              <c:strCache>
                <c:ptCount val="1"/>
                <c:pt idx="0">
                  <c:v>Data not yet available (mostly annual data)</c:v>
                </c:pt>
              </c:strCache>
            </c:strRef>
          </c:tx>
          <c:spPr>
            <a:solidFill>
              <a:schemeClr val="accent4">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lists'!$G$25:$G$29</c:f>
              <c:numCache>
                <c:formatCode>General</c:formatCode>
                <c:ptCount val="5"/>
                <c:pt idx="0">
                  <c:v>0</c:v>
                </c:pt>
                <c:pt idx="1">
                  <c:v>1</c:v>
                </c:pt>
                <c:pt idx="2">
                  <c:v>1</c:v>
                </c:pt>
                <c:pt idx="3">
                  <c:v>0</c:v>
                </c:pt>
                <c:pt idx="4">
                  <c:v>1</c:v>
                </c:pt>
              </c:numCache>
            </c:numRef>
          </c:val>
        </c:ser>
        <c:dLbls>
          <c:showLegendKey val="0"/>
          <c:showVal val="1"/>
          <c:showCatName val="0"/>
          <c:showSerName val="0"/>
          <c:showPercent val="0"/>
          <c:showBubbleSize val="0"/>
        </c:dLbls>
        <c:gapWidth val="150"/>
        <c:overlap val="-25"/>
        <c:axId val="560786048"/>
        <c:axId val="560914816"/>
      </c:barChart>
      <c:catAx>
        <c:axId val="560786048"/>
        <c:scaling>
          <c:orientation val="minMax"/>
        </c:scaling>
        <c:delete val="0"/>
        <c:axPos val="b"/>
        <c:numFmt formatCode="General" sourceLinked="1"/>
        <c:majorTickMark val="none"/>
        <c:minorTickMark val="none"/>
        <c:tickLblPos val="nextTo"/>
        <c:crossAx val="560914816"/>
        <c:crosses val="autoZero"/>
        <c:auto val="1"/>
        <c:lblAlgn val="ctr"/>
        <c:lblOffset val="100"/>
        <c:noMultiLvlLbl val="0"/>
      </c:catAx>
      <c:valAx>
        <c:axId val="560914816"/>
        <c:scaling>
          <c:orientation val="minMax"/>
        </c:scaling>
        <c:delete val="1"/>
        <c:axPos val="l"/>
        <c:numFmt formatCode="General" sourceLinked="1"/>
        <c:majorTickMark val="none"/>
        <c:minorTickMark val="none"/>
        <c:tickLblPos val="nextTo"/>
        <c:crossAx val="560786048"/>
        <c:crosses val="autoZero"/>
        <c:crossBetween val="between"/>
      </c:valAx>
    </c:plotArea>
    <c:legend>
      <c:legendPos val="t"/>
      <c:layout/>
      <c:overlay val="0"/>
      <c:txPr>
        <a:bodyPr/>
        <a:lstStyle/>
        <a:p>
          <a:pPr>
            <a:defRPr sz="900"/>
          </a:pPr>
          <a:endParaRPr lang="en-US"/>
        </a:p>
      </c:txPr>
    </c:legend>
    <c:plotVisOnly val="1"/>
    <c:dispBlanksAs val="gap"/>
    <c:showDLblsOverMax val="0"/>
  </c:chart>
  <c:printSettings>
    <c:headerFooter/>
    <c:pageMargins b="0.75" l="0.7" r="0.7" t="0.75"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rgbClr val="8064A2">
                    <a:lumMod val="50000"/>
                  </a:srgbClr>
                </a:solidFill>
                <a:latin typeface="+mn-lt"/>
                <a:ea typeface="+mn-ea"/>
                <a:cs typeface="+mn-cs"/>
              </a:defRPr>
            </a:pPr>
            <a:r>
              <a:rPr lang="en-US" sz="1000" b="1" i="0" baseline="0">
                <a:effectLst/>
              </a:rPr>
              <a:t>% children aged 4-11 years involved in participation</a:t>
            </a:r>
            <a:endParaRPr lang="en-GB" sz="1000">
              <a:effectLst/>
            </a:endParaRPr>
          </a:p>
        </c:rich>
      </c:tx>
      <c:layout>
        <c:manualLayout>
          <c:xMode val="edge"/>
          <c:yMode val="edge"/>
          <c:x val="4.5552421138670883E-2"/>
          <c:y val="2.3966170895304752E-2"/>
        </c:manualLayout>
      </c:layout>
      <c:overlay val="0"/>
    </c:title>
    <c:autoTitleDeleted val="0"/>
    <c:plotArea>
      <c:layout>
        <c:manualLayout>
          <c:layoutTarget val="inner"/>
          <c:xMode val="edge"/>
          <c:yMode val="edge"/>
          <c:x val="4.8765231180201846E-2"/>
          <c:y val="0.15145769604949813"/>
          <c:w val="0.93155676396505283"/>
          <c:h val="0.57585711312109744"/>
        </c:manualLayout>
      </c:layout>
      <c:barChart>
        <c:barDir val="col"/>
        <c:grouping val="clustered"/>
        <c:varyColors val="0"/>
        <c:ser>
          <c:idx val="0"/>
          <c:order val="0"/>
          <c:tx>
            <c:strRef>
              <c:f>'LAC-PARTICIPATION'!$D$9:$D$10</c:f>
              <c:strCache>
                <c:ptCount val="1"/>
                <c:pt idx="0">
                  <c:v>% children aged 4-11 years involved in participation</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'LAC-PARTICIPATION'!$B$11:$C$26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'LAC-PARTICIPATION'!$D$11:$D$26</c:f>
              <c:numCache>
                <c:formatCode>0.0%</c:formatCode>
                <c:ptCount val="16"/>
                <c:pt idx="0">
                  <c:v>0.82099999999999995</c:v>
                </c:pt>
                <c:pt idx="1">
                  <c:v>1</c:v>
                </c:pt>
                <c:pt idx="2">
                  <c:v>0.86499999999999999</c:v>
                </c:pt>
                <c:pt idx="3">
                  <c:v>0.81299999999999994</c:v>
                </c:pt>
                <c:pt idx="4">
                  <c:v>1</c:v>
                </c:pt>
                <c:pt idx="5">
                  <c:v>0.85099999999999998</c:v>
                </c:pt>
                <c:pt idx="6">
                  <c:v>0.82899999999999996</c:v>
                </c:pt>
                <c:pt idx="7">
                  <c:v>0</c:v>
                </c:pt>
                <c:pt idx="8">
                  <c:v>0.83899999999999997</c:v>
                </c:pt>
                <c:pt idx="9">
                  <c:v>0</c:v>
                </c:pt>
                <c:pt idx="10">
                  <c:v>0</c:v>
                </c:pt>
                <c:pt idx="11">
                  <c:v>0</c:v>
                </c:pt>
                <c:pt idx="15">
                  <c:v>0.85199999999999998</c:v>
                </c:pt>
              </c:numCache>
            </c:numRef>
          </c:val>
        </c:ser>
        <c:dLbls>
          <c:showLegendKey val="0"/>
          <c:showVal val="0"/>
          <c:showCatName val="0"/>
          <c:showSerName val="0"/>
          <c:showPercent val="0"/>
          <c:showBubbleSize val="0"/>
        </c:dLbls>
        <c:gapWidth val="150"/>
        <c:axId val="197801472"/>
        <c:axId val="197803008"/>
      </c:barChart>
      <c:catAx>
        <c:axId val="197801472"/>
        <c:scaling>
          <c:orientation val="minMax"/>
        </c:scaling>
        <c:delete val="0"/>
        <c:axPos val="b"/>
        <c:majorTickMark val="out"/>
        <c:minorTickMark val="none"/>
        <c:tickLblPos val="nextTo"/>
        <c:txPr>
          <a:bodyPr/>
          <a:lstStyle/>
          <a:p>
            <a:pPr>
              <a:defRPr sz="800"/>
            </a:pPr>
            <a:endParaRPr lang="en-US"/>
          </a:p>
        </c:txPr>
        <c:crossAx val="197803008"/>
        <c:crosses val="autoZero"/>
        <c:auto val="1"/>
        <c:lblAlgn val="ctr"/>
        <c:lblOffset val="100"/>
        <c:noMultiLvlLbl val="0"/>
      </c:catAx>
      <c:valAx>
        <c:axId val="197803008"/>
        <c:scaling>
          <c:orientation val="minMax"/>
          <c:max val="1"/>
          <c:min val="0"/>
        </c:scaling>
        <c:delete val="0"/>
        <c:axPos val="l"/>
        <c:majorGridlines/>
        <c:numFmt formatCode="0%" sourceLinked="0"/>
        <c:majorTickMark val="out"/>
        <c:minorTickMark val="none"/>
        <c:tickLblPos val="nextTo"/>
        <c:txPr>
          <a:bodyPr/>
          <a:lstStyle/>
          <a:p>
            <a:pPr>
              <a:defRPr sz="800"/>
            </a:pPr>
            <a:endParaRPr lang="en-US"/>
          </a:p>
        </c:txPr>
        <c:crossAx val="197801472"/>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chemeClr val="accent4">
                    <a:lumMod val="50000"/>
                  </a:schemeClr>
                </a:solidFill>
              </a:defRPr>
            </a:pPr>
            <a:r>
              <a:rPr lang="en-US" sz="1000"/>
              <a:t>% children aged 12-17 years involved in participation</a:t>
            </a:r>
          </a:p>
        </c:rich>
      </c:tx>
      <c:layout>
        <c:manualLayout>
          <c:xMode val="edge"/>
          <c:yMode val="edge"/>
          <c:x val="3.3139804532414101E-2"/>
          <c:y val="5.3522676576057476E-3"/>
        </c:manualLayout>
      </c:layout>
      <c:overlay val="0"/>
    </c:title>
    <c:autoTitleDeleted val="0"/>
    <c:plotArea>
      <c:layout>
        <c:manualLayout>
          <c:layoutTarget val="inner"/>
          <c:xMode val="edge"/>
          <c:yMode val="edge"/>
          <c:x val="4.8765231180201846E-2"/>
          <c:y val="0.15145769604949813"/>
          <c:w val="0.93155676396505283"/>
          <c:h val="0.57585711312109744"/>
        </c:manualLayout>
      </c:layout>
      <c:barChart>
        <c:barDir val="col"/>
        <c:grouping val="clustered"/>
        <c:varyColors val="0"/>
        <c:ser>
          <c:idx val="0"/>
          <c:order val="0"/>
          <c:tx>
            <c:strRef>
              <c:f>'LAC-PARTICIPATION'!$E$9:$E$10</c:f>
              <c:strCache>
                <c:ptCount val="1"/>
                <c:pt idx="0">
                  <c:v>% children aged 12-17 years involved in participation</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'LAC-PARTICIPATION'!$B$11:$C$26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'LAC-PARTICIPATION'!$E$11:$E$26</c:f>
              <c:numCache>
                <c:formatCode>0.0%</c:formatCode>
                <c:ptCount val="16"/>
                <c:pt idx="0">
                  <c:v>1</c:v>
                </c:pt>
                <c:pt idx="1">
                  <c:v>1</c:v>
                </c:pt>
                <c:pt idx="2">
                  <c:v>1</c:v>
                </c:pt>
                <c:pt idx="3">
                  <c:v>1</c:v>
                </c:pt>
                <c:pt idx="4">
                  <c:v>1</c:v>
                </c:pt>
                <c:pt idx="5">
                  <c:v>1</c:v>
                </c:pt>
                <c:pt idx="6">
                  <c:v>1</c:v>
                </c:pt>
                <c:pt idx="7">
                  <c:v>0</c:v>
                </c:pt>
                <c:pt idx="8">
                  <c:v>0</c:v>
                </c:pt>
                <c:pt idx="9">
                  <c:v>0</c:v>
                </c:pt>
                <c:pt idx="10">
                  <c:v>0</c:v>
                </c:pt>
                <c:pt idx="11">
                  <c:v>0</c:v>
                </c:pt>
                <c:pt idx="15" formatCode="0%">
                  <c:v>1</c:v>
                </c:pt>
              </c:numCache>
            </c:numRef>
          </c:val>
        </c:ser>
        <c:dLbls>
          <c:showLegendKey val="0"/>
          <c:showVal val="0"/>
          <c:showCatName val="0"/>
          <c:showSerName val="0"/>
          <c:showPercent val="0"/>
          <c:showBubbleSize val="0"/>
        </c:dLbls>
        <c:gapWidth val="150"/>
        <c:axId val="193259008"/>
        <c:axId val="193260544"/>
      </c:barChart>
      <c:catAx>
        <c:axId val="193259008"/>
        <c:scaling>
          <c:orientation val="minMax"/>
        </c:scaling>
        <c:delete val="0"/>
        <c:axPos val="b"/>
        <c:majorTickMark val="out"/>
        <c:minorTickMark val="none"/>
        <c:tickLblPos val="nextTo"/>
        <c:txPr>
          <a:bodyPr/>
          <a:lstStyle/>
          <a:p>
            <a:pPr>
              <a:defRPr sz="800"/>
            </a:pPr>
            <a:endParaRPr lang="en-US"/>
          </a:p>
        </c:txPr>
        <c:crossAx val="193260544"/>
        <c:crosses val="autoZero"/>
        <c:auto val="1"/>
        <c:lblAlgn val="ctr"/>
        <c:lblOffset val="100"/>
        <c:noMultiLvlLbl val="0"/>
      </c:catAx>
      <c:valAx>
        <c:axId val="193260544"/>
        <c:scaling>
          <c:orientation val="minMax"/>
          <c:max val="1"/>
          <c:min val="0"/>
        </c:scaling>
        <c:delete val="0"/>
        <c:axPos val="l"/>
        <c:majorGridlines/>
        <c:numFmt formatCode="0%" sourceLinked="0"/>
        <c:majorTickMark val="out"/>
        <c:minorTickMark val="none"/>
        <c:tickLblPos val="nextTo"/>
        <c:txPr>
          <a:bodyPr/>
          <a:lstStyle/>
          <a:p>
            <a:pPr>
              <a:defRPr sz="800"/>
            </a:pPr>
            <a:endParaRPr lang="en-US"/>
          </a:p>
        </c:txPr>
        <c:crossAx val="193259008"/>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'lookup lists'!$C$31</c:f>
              <c:strCache>
                <c:ptCount val="1"/>
                <c:pt idx="0">
                  <c:v>Improving</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lists'!$C$32:$C$36</c:f>
              <c:numCache>
                <c:formatCode>General</c:formatCode>
                <c:ptCount val="5"/>
                <c:pt idx="0">
                  <c:v>6</c:v>
                </c:pt>
                <c:pt idx="1">
                  <c:v>9</c:v>
                </c:pt>
                <c:pt idx="2">
                  <c:v>8</c:v>
                </c:pt>
                <c:pt idx="3">
                  <c:v>5</c:v>
                </c:pt>
                <c:pt idx="4">
                  <c:v>6</c:v>
                </c:pt>
              </c:numCache>
            </c:numRef>
          </c:val>
        </c:ser>
        <c:ser>
          <c:idx val="1"/>
          <c:order val="1"/>
          <c:tx>
            <c:strRef>
              <c:f>'lookup lists'!$D$31</c:f>
              <c:strCache>
                <c:ptCount val="1"/>
                <c:pt idx="0">
                  <c:v>Stable </c:v>
                </c:pt>
              </c:strCache>
            </c:strRef>
          </c:tx>
          <c:spPr>
            <a:solidFill>
              <a:schemeClr val="accent6">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lists'!$D$32:$D$36</c:f>
              <c:numCache>
                <c:formatCode>General</c:formatCode>
                <c:ptCount val="5"/>
                <c:pt idx="0">
                  <c:v>3</c:v>
                </c:pt>
                <c:pt idx="1">
                  <c:v>3</c:v>
                </c:pt>
                <c:pt idx="2">
                  <c:v>3</c:v>
                </c:pt>
                <c:pt idx="3">
                  <c:v>2</c:v>
                </c:pt>
                <c:pt idx="4">
                  <c:v>0</c:v>
                </c:pt>
              </c:numCache>
            </c:numRef>
          </c:val>
        </c:ser>
        <c:ser>
          <c:idx val="2"/>
          <c:order val="2"/>
          <c:tx>
            <c:strRef>
              <c:f>'lookup lists'!$E$31</c:f>
              <c:strCache>
                <c:ptCount val="1"/>
                <c:pt idx="0">
                  <c:v>Worsening</c:v>
                </c:pt>
              </c:strCache>
            </c:strRef>
          </c:tx>
          <c:spPr>
            <a:solidFill>
              <a:schemeClr val="accent2">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lists'!$E$32:$E$36</c:f>
              <c:numCache>
                <c:formatCode>General</c:formatCode>
                <c:ptCount val="5"/>
                <c:pt idx="0">
                  <c:v>1</c:v>
                </c:pt>
                <c:pt idx="1">
                  <c:v>1</c:v>
                </c:pt>
                <c:pt idx="2">
                  <c:v>3</c:v>
                </c:pt>
                <c:pt idx="3">
                  <c:v>2</c:v>
                </c:pt>
                <c:pt idx="4">
                  <c:v>9</c:v>
                </c:pt>
              </c:numCache>
            </c:numRef>
          </c:val>
        </c:ser>
        <c:ser>
          <c:idx val="3"/>
          <c:order val="3"/>
          <c:tx>
            <c:strRef>
              <c:f>'lookup lists'!$F$31</c:f>
              <c:strCache>
                <c:ptCount val="1"/>
                <c:pt idx="0">
                  <c:v>DoT either not relevant or not available</c:v>
                </c:pt>
              </c:strCache>
            </c:strRef>
          </c:tx>
          <c:spPr>
            <a:solidFill>
              <a:schemeClr val="accent5">
                <a:lumMod val="60000"/>
                <a:lumOff val="40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lists'!$F$32:$F$36</c:f>
              <c:numCache>
                <c:formatCode>General</c:formatCode>
                <c:ptCount val="5"/>
                <c:pt idx="0">
                  <c:v>3</c:v>
                </c:pt>
                <c:pt idx="1">
                  <c:v>0</c:v>
                </c:pt>
                <c:pt idx="2">
                  <c:v>5</c:v>
                </c:pt>
                <c:pt idx="3">
                  <c:v>2</c:v>
                </c:pt>
                <c:pt idx="4">
                  <c:v>1</c:v>
                </c:pt>
              </c:numCache>
            </c:numRef>
          </c:val>
        </c:ser>
        <c:dLbls>
          <c:showLegendKey val="0"/>
          <c:showVal val="1"/>
          <c:showCatName val="0"/>
          <c:showSerName val="0"/>
          <c:showPercent val="0"/>
          <c:showBubbleSize val="0"/>
        </c:dLbls>
        <c:gapWidth val="95"/>
        <c:overlap val="100"/>
        <c:axId val="561041408"/>
        <c:axId val="561042944"/>
      </c:barChart>
      <c:catAx>
        <c:axId val="561041408"/>
        <c:scaling>
          <c:orientation val="minMax"/>
        </c:scaling>
        <c:delete val="0"/>
        <c:axPos val="l"/>
        <c:numFmt formatCode="General" sourceLinked="1"/>
        <c:majorTickMark val="none"/>
        <c:minorTickMark val="none"/>
        <c:tickLblPos val="nextTo"/>
        <c:crossAx val="561042944"/>
        <c:crosses val="autoZero"/>
        <c:auto val="1"/>
        <c:lblAlgn val="ctr"/>
        <c:lblOffset val="100"/>
        <c:noMultiLvlLbl val="0"/>
      </c:catAx>
      <c:valAx>
        <c:axId val="561042944"/>
        <c:scaling>
          <c:orientation val="minMax"/>
        </c:scaling>
        <c:delete val="1"/>
        <c:axPos val="b"/>
        <c:numFmt formatCode="0%" sourceLinked="1"/>
        <c:majorTickMark val="none"/>
        <c:minorTickMark val="none"/>
        <c:tickLblPos val="nextTo"/>
        <c:crossAx val="561041408"/>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Percentage Indicator</a:t>
            </a:r>
            <a:r>
              <a:rPr lang="en-GB" sz="1400" baseline="0"/>
              <a:t> Trends to 30 June 2017 </a:t>
            </a:r>
            <a:endParaRPr lang="en-GB" sz="1400"/>
          </a:p>
        </c:rich>
      </c:tx>
      <c:layout>
        <c:manualLayout>
          <c:xMode val="edge"/>
          <c:yMode val="edge"/>
          <c:x val="0.10066916191689056"/>
          <c:y val="2.9992941469987287E-3"/>
        </c:manualLayout>
      </c:layout>
      <c:overlay val="0"/>
    </c:title>
    <c:autoTitleDeleted val="0"/>
    <c:plotArea>
      <c:layout>
        <c:manualLayout>
          <c:layoutTarget val="inner"/>
          <c:xMode val="edge"/>
          <c:yMode val="edge"/>
          <c:x val="6.8970929532012087E-2"/>
          <c:y val="0.17909686405676667"/>
          <c:w val="0.68096877111917897"/>
          <c:h val="0.68323563272049559"/>
        </c:manualLayout>
      </c:layout>
      <c:lineChart>
        <c:grouping val="standard"/>
        <c:varyColors val="0"/>
        <c:ser>
          <c:idx val="2"/>
          <c:order val="0"/>
          <c:tx>
            <c:strRef>
              <c:f>'lookup lists'!$B$39</c:f>
              <c:strCache>
                <c:ptCount val="1"/>
                <c:pt idx="0">
                  <c:v>satisfactory</c:v>
                </c:pt>
              </c:strCache>
            </c:strRef>
          </c:tx>
          <c:marker>
            <c:symbol val="none"/>
          </c:marker>
          <c:cat>
            <c:strRef>
              <c:f>'lookup lists'!$C$38:$G$38</c:f>
              <c:strCache>
                <c:ptCount val="5"/>
                <c:pt idx="0">
                  <c:v>Q1</c:v>
                </c:pt>
                <c:pt idx="1">
                  <c:v>Q2</c:v>
                </c:pt>
                <c:pt idx="2">
                  <c:v>Q3</c:v>
                </c:pt>
                <c:pt idx="3">
                  <c:v>Q4</c:v>
                </c:pt>
                <c:pt idx="4">
                  <c:v>Q1</c:v>
                </c:pt>
              </c:strCache>
            </c:strRef>
          </c:cat>
          <c:val>
            <c:numRef>
              <c:f>'lookup lists'!$C$39:$G$39</c:f>
              <c:numCache>
                <c:formatCode>General</c:formatCode>
                <c:ptCount val="5"/>
                <c:pt idx="0">
                  <c:v>30.232558139534881</c:v>
                </c:pt>
                <c:pt idx="1">
                  <c:v>36.206896551724135</c:v>
                </c:pt>
                <c:pt idx="2">
                  <c:v>26.315789473684209</c:v>
                </c:pt>
                <c:pt idx="3">
                  <c:v>10.44776119402985</c:v>
                </c:pt>
                <c:pt idx="4">
                  <c:v>24.561403508771928</c:v>
                </c:pt>
              </c:numCache>
            </c:numRef>
          </c:val>
          <c:smooth val="0"/>
        </c:ser>
        <c:ser>
          <c:idx val="0"/>
          <c:order val="1"/>
          <c:tx>
            <c:strRef>
              <c:f>'lookup lists'!$B$40</c:f>
              <c:strCache>
                <c:ptCount val="1"/>
                <c:pt idx="0">
                  <c:v>off target</c:v>
                </c:pt>
              </c:strCache>
            </c:strRef>
          </c:tx>
          <c:marker>
            <c:symbol val="none"/>
          </c:marker>
          <c:cat>
            <c:strRef>
              <c:f>'lookup lists'!$C$38:$G$38</c:f>
              <c:strCache>
                <c:ptCount val="5"/>
                <c:pt idx="0">
                  <c:v>Q1</c:v>
                </c:pt>
                <c:pt idx="1">
                  <c:v>Q2</c:v>
                </c:pt>
                <c:pt idx="2">
                  <c:v>Q3</c:v>
                </c:pt>
                <c:pt idx="3">
                  <c:v>Q4</c:v>
                </c:pt>
                <c:pt idx="4">
                  <c:v>Q1</c:v>
                </c:pt>
              </c:strCache>
            </c:strRef>
          </c:cat>
          <c:val>
            <c:numRef>
              <c:f>'lookup lists'!$C$40:$G$40</c:f>
              <c:numCache>
                <c:formatCode>General</c:formatCode>
                <c:ptCount val="5"/>
                <c:pt idx="0">
                  <c:v>25.581395348837212</c:v>
                </c:pt>
                <c:pt idx="1">
                  <c:v>24.137931034482758</c:v>
                </c:pt>
                <c:pt idx="2">
                  <c:v>29.82456140350877</c:v>
                </c:pt>
                <c:pt idx="3">
                  <c:v>40.298507462686565</c:v>
                </c:pt>
                <c:pt idx="4">
                  <c:v>28.07017543859649</c:v>
                </c:pt>
              </c:numCache>
            </c:numRef>
          </c:val>
          <c:smooth val="0"/>
        </c:ser>
        <c:ser>
          <c:idx val="1"/>
          <c:order val="2"/>
          <c:tx>
            <c:strRef>
              <c:f>'lookup lists'!$B$41</c:f>
              <c:strCache>
                <c:ptCount val="1"/>
                <c:pt idx="0">
                  <c:v>on target</c:v>
                </c:pt>
              </c:strCache>
            </c:strRef>
          </c:tx>
          <c:marker>
            <c:symbol val="none"/>
          </c:marker>
          <c:cat>
            <c:strRef>
              <c:f>'lookup lists'!$C$38:$G$38</c:f>
              <c:strCache>
                <c:ptCount val="5"/>
                <c:pt idx="0">
                  <c:v>Q1</c:v>
                </c:pt>
                <c:pt idx="1">
                  <c:v>Q2</c:v>
                </c:pt>
                <c:pt idx="2">
                  <c:v>Q3</c:v>
                </c:pt>
                <c:pt idx="3">
                  <c:v>Q4</c:v>
                </c:pt>
                <c:pt idx="4">
                  <c:v>Q1</c:v>
                </c:pt>
              </c:strCache>
            </c:strRef>
          </c:cat>
          <c:val>
            <c:numRef>
              <c:f>'lookup lists'!$C$41:$G$41</c:f>
              <c:numCache>
                <c:formatCode>General</c:formatCode>
                <c:ptCount val="5"/>
                <c:pt idx="0">
                  <c:v>44.186046511627907</c:v>
                </c:pt>
                <c:pt idx="1">
                  <c:v>39.655172413793103</c:v>
                </c:pt>
                <c:pt idx="2">
                  <c:v>43.859649122807014</c:v>
                </c:pt>
                <c:pt idx="3">
                  <c:v>49.253731343283583</c:v>
                </c:pt>
                <c:pt idx="4">
                  <c:v>47.368421052631575</c:v>
                </c:pt>
              </c:numCache>
            </c:numRef>
          </c:val>
          <c:smooth val="0"/>
        </c:ser>
        <c:dLbls>
          <c:showLegendKey val="0"/>
          <c:showVal val="0"/>
          <c:showCatName val="0"/>
          <c:showSerName val="0"/>
          <c:showPercent val="0"/>
          <c:showBubbleSize val="0"/>
        </c:dLbls>
        <c:marker val="1"/>
        <c:smooth val="0"/>
        <c:axId val="183057024"/>
        <c:axId val="183062912"/>
      </c:lineChart>
      <c:catAx>
        <c:axId val="183057024"/>
        <c:scaling>
          <c:orientation val="minMax"/>
        </c:scaling>
        <c:delete val="0"/>
        <c:axPos val="b"/>
        <c:majorTickMark val="none"/>
        <c:minorTickMark val="none"/>
        <c:tickLblPos val="nextTo"/>
        <c:crossAx val="183062912"/>
        <c:crosses val="autoZero"/>
        <c:auto val="1"/>
        <c:lblAlgn val="ctr"/>
        <c:lblOffset val="100"/>
        <c:noMultiLvlLbl val="0"/>
      </c:catAx>
      <c:valAx>
        <c:axId val="183062912"/>
        <c:scaling>
          <c:orientation val="minMax"/>
        </c:scaling>
        <c:delete val="0"/>
        <c:axPos val="l"/>
        <c:majorGridlines/>
        <c:numFmt formatCode="General" sourceLinked="1"/>
        <c:majorTickMark val="none"/>
        <c:minorTickMark val="none"/>
        <c:tickLblPos val="nextTo"/>
        <c:crossAx val="18305702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30"/>
    </mc:Choice>
    <mc:Fallback>
      <c:style val="30"/>
    </mc:Fallback>
  </mc:AlternateContent>
  <c:chart>
    <c:title>
      <c:tx>
        <c:rich>
          <a:bodyPr/>
          <a:lstStyle/>
          <a:p>
            <a:pPr>
              <a:defRPr/>
            </a:pPr>
            <a:r>
              <a:rPr lang="en-GB" sz="1400"/>
              <a:t>Direction of Travel at 30 June 2017</a:t>
            </a:r>
          </a:p>
        </c:rich>
      </c:tx>
      <c:layout>
        <c:manualLayout>
          <c:xMode val="edge"/>
          <c:yMode val="edge"/>
          <c:x val="0.13961861174675819"/>
          <c:y val="2.4922126531140884E-2"/>
        </c:manualLayout>
      </c:layout>
      <c:overlay val="0"/>
    </c:title>
    <c:autoTitleDeleted val="0"/>
    <c:plotArea>
      <c:layout/>
      <c:barChart>
        <c:barDir val="bar"/>
        <c:grouping val="clustered"/>
        <c:varyColors val="0"/>
        <c:ser>
          <c:idx val="0"/>
          <c:order val="0"/>
          <c:spPr>
            <a:solidFill>
              <a:srgbClr val="00B050"/>
            </a:solidFill>
          </c:spPr>
          <c:invertIfNegative val="0"/>
          <c:cat>
            <c:strRef>
              <c:f>'[2]lookup lists'!$L$18:$L$20</c:f>
              <c:strCache>
                <c:ptCount val="3"/>
                <c:pt idx="0">
                  <c:v>Worsening</c:v>
                </c:pt>
                <c:pt idx="1">
                  <c:v>Stable</c:v>
                </c:pt>
                <c:pt idx="2">
                  <c:v>Improving</c:v>
                </c:pt>
              </c:strCache>
            </c:strRef>
          </c:cat>
          <c:val>
            <c:numRef>
              <c:f>'lookup lists'!$M$18:$M$20</c:f>
              <c:numCache>
                <c:formatCode>General</c:formatCode>
                <c:ptCount val="3"/>
                <c:pt idx="0">
                  <c:v>16</c:v>
                </c:pt>
                <c:pt idx="1">
                  <c:v>11</c:v>
                </c:pt>
                <c:pt idx="2">
                  <c:v>34</c:v>
                </c:pt>
              </c:numCache>
            </c:numRef>
          </c:val>
        </c:ser>
        <c:dLbls>
          <c:showLegendKey val="0"/>
          <c:showVal val="1"/>
          <c:showCatName val="0"/>
          <c:showSerName val="0"/>
          <c:showPercent val="0"/>
          <c:showBubbleSize val="0"/>
        </c:dLbls>
        <c:gapWidth val="150"/>
        <c:overlap val="-25"/>
        <c:axId val="184947840"/>
        <c:axId val="184949376"/>
      </c:barChart>
      <c:catAx>
        <c:axId val="184947840"/>
        <c:scaling>
          <c:orientation val="minMax"/>
        </c:scaling>
        <c:delete val="0"/>
        <c:axPos val="l"/>
        <c:majorTickMark val="none"/>
        <c:minorTickMark val="none"/>
        <c:tickLblPos val="nextTo"/>
        <c:crossAx val="184949376"/>
        <c:crosses val="autoZero"/>
        <c:auto val="1"/>
        <c:lblAlgn val="ctr"/>
        <c:lblOffset val="100"/>
        <c:noMultiLvlLbl val="0"/>
      </c:catAx>
      <c:valAx>
        <c:axId val="184949376"/>
        <c:scaling>
          <c:orientation val="minMax"/>
        </c:scaling>
        <c:delete val="1"/>
        <c:axPos val="b"/>
        <c:numFmt formatCode="General" sourceLinked="1"/>
        <c:majorTickMark val="none"/>
        <c:minorTickMark val="none"/>
        <c:tickLblPos val="nextTo"/>
        <c:crossAx val="184947840"/>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897358141198041"/>
          <c:y val="2.2698556875928099E-2"/>
          <c:w val="0.63765274209878198"/>
          <c:h val="0.96123637848930832"/>
        </c:manualLayout>
      </c:layout>
      <c:pieChart>
        <c:varyColors val="1"/>
        <c:ser>
          <c:idx val="0"/>
          <c:order val="0"/>
          <c:dPt>
            <c:idx val="0"/>
            <c:bubble3D val="0"/>
            <c:spPr>
              <a:solidFill>
                <a:srgbClr val="92D050"/>
              </a:solidFill>
            </c:spPr>
          </c:dPt>
          <c:dPt>
            <c:idx val="1"/>
            <c:bubble3D val="0"/>
            <c:spPr>
              <a:solidFill>
                <a:schemeClr val="accent6">
                  <a:lumMod val="75000"/>
                </a:schemeClr>
              </a:solidFill>
            </c:spPr>
          </c:dPt>
          <c:dPt>
            <c:idx val="2"/>
            <c:bubble3D val="0"/>
            <c:spPr>
              <a:solidFill>
                <a:schemeClr val="accent2">
                  <a:lumMod val="75000"/>
                </a:schemeClr>
              </a:solidFill>
            </c:spPr>
          </c:dPt>
          <c:dPt>
            <c:idx val="3"/>
            <c:bubble3D val="0"/>
            <c:spPr>
              <a:solidFill>
                <a:schemeClr val="accent5">
                  <a:lumMod val="60000"/>
                  <a:lumOff val="40000"/>
                </a:schemeClr>
              </a:solidFill>
            </c:spPr>
          </c:dPt>
          <c:dPt>
            <c:idx val="4"/>
            <c:bubble3D val="0"/>
            <c:spPr>
              <a:solidFill>
                <a:schemeClr val="accent4">
                  <a:lumMod val="75000"/>
                </a:schemeClr>
              </a:solidFill>
            </c:spPr>
          </c:dPt>
          <c:dLbls>
            <c:dLbl>
              <c:idx val="0"/>
              <c:layout>
                <c:manualLayout>
                  <c:x val="-0.23698595392910923"/>
                  <c:y val="7.3401943728961069E-2"/>
                </c:manualLayout>
              </c:layout>
              <c:tx>
                <c:rich>
                  <a:bodyPr/>
                  <a:lstStyle/>
                  <a:p>
                    <a:r>
                      <a:rPr lang="en-US" sz="800" b="1">
                        <a:solidFill>
                          <a:schemeClr val="bg1"/>
                        </a:solidFill>
                      </a:rPr>
                      <a:t>On target, 9 (39%)</a:t>
                    </a:r>
                    <a:endParaRPr lang="en-US"/>
                  </a:p>
                </c:rich>
              </c:tx>
              <c:showLegendKey val="0"/>
              <c:showVal val="1"/>
              <c:showCatName val="1"/>
              <c:showSerName val="0"/>
              <c:showPercent val="1"/>
              <c:showBubbleSize val="0"/>
            </c:dLbl>
            <c:dLbl>
              <c:idx val="1"/>
              <c:layout>
                <c:manualLayout>
                  <c:x val="-1.1220086525847916E-2"/>
                  <c:y val="-0.10153413782062549"/>
                </c:manualLayout>
              </c:layout>
              <c:tx>
                <c:rich>
                  <a:bodyPr/>
                  <a:lstStyle/>
                  <a:p>
                    <a:pPr>
                      <a:defRPr sz="800" b="1">
                        <a:solidFill>
                          <a:schemeClr val="bg1"/>
                        </a:solidFill>
                      </a:defRPr>
                    </a:pPr>
                    <a:r>
                      <a:rPr lang="en-US" sz="800" b="1">
                        <a:solidFill>
                          <a:schemeClr val="bg1"/>
                        </a:solidFill>
                      </a:rPr>
                      <a:t>Satisfactory progress, 5 (22%)</a:t>
                    </a:r>
                    <a:endParaRPr lang="en-US"/>
                  </a:p>
                </c:rich>
              </c:tx>
              <c:numFmt formatCode="General" sourceLinked="0"/>
              <c:spPr/>
              <c:showLegendKey val="0"/>
              <c:showVal val="1"/>
              <c:showCatName val="1"/>
              <c:showSerName val="0"/>
              <c:showPercent val="1"/>
              <c:showBubbleSize val="0"/>
            </c:dLbl>
            <c:dLbl>
              <c:idx val="2"/>
              <c:layout>
                <c:manualLayout>
                  <c:x val="0.23620357620767868"/>
                  <c:y val="0.14216403977908112"/>
                </c:manualLayout>
              </c:layout>
              <c:tx>
                <c:rich>
                  <a:bodyPr/>
                  <a:lstStyle/>
                  <a:p>
                    <a:r>
                      <a:rPr lang="en-US" sz="800" b="1">
                        <a:solidFill>
                          <a:schemeClr val="bg1"/>
                        </a:solidFill>
                      </a:rPr>
                      <a:t>Off target , 9 (39%)</a:t>
                    </a:r>
                    <a:endParaRPr lang="en-US">
                      <a:solidFill>
                        <a:schemeClr val="bg1"/>
                      </a:solidFill>
                    </a:endParaRPr>
                  </a:p>
                </c:rich>
              </c:tx>
              <c:showLegendKey val="0"/>
              <c:showVal val="1"/>
              <c:showCatName val="1"/>
              <c:showSerName val="0"/>
              <c:showPercent val="1"/>
              <c:showBubbleSize val="0"/>
            </c:dLbl>
            <c:dLbl>
              <c:idx val="3"/>
              <c:delete val="1"/>
            </c:dLbl>
            <c:dLbl>
              <c:idx val="4"/>
              <c:delete val="1"/>
            </c:dLbl>
            <c:txPr>
              <a:bodyPr/>
              <a:lstStyle/>
              <a:p>
                <a:pPr>
                  <a:defRPr sz="800" b="1">
                    <a:solidFill>
                      <a:schemeClr val="bg1"/>
                    </a:solidFill>
                  </a:defRPr>
                </a:pPr>
                <a:endParaRPr lang="en-US"/>
              </a:p>
            </c:txPr>
            <c:showLegendKey val="0"/>
            <c:showVal val="1"/>
            <c:showCatName val="1"/>
            <c:showSerName val="0"/>
            <c:showPercent val="1"/>
            <c:showBubbleSize val="0"/>
            <c:showLeaderLines val="1"/>
          </c:dLbls>
          <c:cat>
            <c:strRef>
              <c:f>'[2]lookup lists'!$B$54:$B$58</c:f>
              <c:strCache>
                <c:ptCount val="5"/>
                <c:pt idx="0">
                  <c:v>on target</c:v>
                </c:pt>
                <c:pt idx="1">
                  <c:v>satisfactory</c:v>
                </c:pt>
                <c:pt idx="2">
                  <c:v>off target</c:v>
                </c:pt>
                <c:pt idx="3">
                  <c:v>data not available</c:v>
                </c:pt>
                <c:pt idx="4">
                  <c:v>not applicable</c:v>
                </c:pt>
              </c:strCache>
            </c:strRef>
          </c:cat>
          <c:val>
            <c:numRef>
              <c:f>'lookup lists'!$C$54:$C$56</c:f>
              <c:numCache>
                <c:formatCode>General</c:formatCode>
                <c:ptCount val="3"/>
                <c:pt idx="0">
                  <c:v>9</c:v>
                </c:pt>
                <c:pt idx="1">
                  <c:v>5</c:v>
                </c:pt>
                <c:pt idx="2">
                  <c:v>9</c:v>
                </c:pt>
              </c:numCache>
            </c:numRef>
          </c:val>
        </c:ser>
        <c:dLbls>
          <c:showLegendKey val="0"/>
          <c:showVal val="0"/>
          <c:showCatName val="1"/>
          <c:showSerName val="0"/>
          <c:showPercent val="1"/>
          <c:showBubbleSize val="0"/>
          <c:showLeaderLines val="1"/>
        </c:dLbls>
        <c:firstSliceAng val="0"/>
      </c:pieChart>
      <c:spPr>
        <a:effectLst/>
      </c:spPr>
    </c:plotArea>
    <c:plotVisOnly val="1"/>
    <c:dispBlanksAs val="gap"/>
    <c:showDLblsOverMax val="0"/>
  </c:chart>
  <c:spPr>
    <a:solidFill>
      <a:schemeClr val="accent2">
        <a:lumMod val="40000"/>
        <a:lumOff val="60000"/>
      </a:schemeClr>
    </a:solidFill>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30"/>
    </mc:Choice>
    <mc:Fallback>
      <c:style val="30"/>
    </mc:Fallback>
  </mc:AlternateContent>
  <c:chart>
    <c:autoTitleDeleted val="1"/>
    <c:plotArea>
      <c:layout/>
      <c:barChart>
        <c:barDir val="bar"/>
        <c:grouping val="clustered"/>
        <c:varyColors val="0"/>
        <c:ser>
          <c:idx val="0"/>
          <c:order val="0"/>
          <c:spPr>
            <a:solidFill>
              <a:srgbClr val="00B050"/>
            </a:solidFill>
          </c:spPr>
          <c:invertIfNegative val="0"/>
          <c:cat>
            <c:strRef>
              <c:f>'[2]lookup lists'!$B$60:$B$62</c:f>
              <c:strCache>
                <c:ptCount val="3"/>
                <c:pt idx="0">
                  <c:v>Worsening</c:v>
                </c:pt>
                <c:pt idx="1">
                  <c:v>Stable</c:v>
                </c:pt>
                <c:pt idx="2">
                  <c:v>Improving</c:v>
                </c:pt>
              </c:strCache>
            </c:strRef>
          </c:cat>
          <c:val>
            <c:numRef>
              <c:f>'lookup lists'!$C$60:$C$62</c:f>
              <c:numCache>
                <c:formatCode>General</c:formatCode>
                <c:ptCount val="3"/>
                <c:pt idx="0">
                  <c:v>5</c:v>
                </c:pt>
                <c:pt idx="1">
                  <c:v>4</c:v>
                </c:pt>
                <c:pt idx="2">
                  <c:v>14</c:v>
                </c:pt>
              </c:numCache>
            </c:numRef>
          </c:val>
        </c:ser>
        <c:dLbls>
          <c:showLegendKey val="0"/>
          <c:showVal val="1"/>
          <c:showCatName val="0"/>
          <c:showSerName val="0"/>
          <c:showPercent val="0"/>
          <c:showBubbleSize val="0"/>
        </c:dLbls>
        <c:gapWidth val="150"/>
        <c:overlap val="-25"/>
        <c:axId val="560815488"/>
        <c:axId val="560825472"/>
      </c:barChart>
      <c:catAx>
        <c:axId val="560815488"/>
        <c:scaling>
          <c:orientation val="minMax"/>
        </c:scaling>
        <c:delete val="0"/>
        <c:axPos val="l"/>
        <c:majorTickMark val="none"/>
        <c:minorTickMark val="none"/>
        <c:tickLblPos val="nextTo"/>
        <c:crossAx val="560825472"/>
        <c:crosses val="autoZero"/>
        <c:auto val="1"/>
        <c:lblAlgn val="ctr"/>
        <c:lblOffset val="100"/>
        <c:noMultiLvlLbl val="0"/>
      </c:catAx>
      <c:valAx>
        <c:axId val="560825472"/>
        <c:scaling>
          <c:orientation val="minMax"/>
        </c:scaling>
        <c:delete val="1"/>
        <c:axPos val="b"/>
        <c:numFmt formatCode="General" sourceLinked="1"/>
        <c:majorTickMark val="none"/>
        <c:minorTickMark val="none"/>
        <c:tickLblPos val="nextTo"/>
        <c:crossAx val="560815488"/>
        <c:crosses val="autoZero"/>
        <c:crossBetween val="between"/>
      </c:valAx>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chemeClr val="accent4">
                    <a:lumMod val="50000"/>
                  </a:schemeClr>
                </a:solidFill>
              </a:defRPr>
            </a:pPr>
            <a:r>
              <a:rPr lang="en-US"/>
              <a:t>Number of FCAF's closed</a:t>
            </a:r>
          </a:p>
        </c:rich>
      </c:tx>
      <c:layout>
        <c:manualLayout>
          <c:xMode val="edge"/>
          <c:yMode val="edge"/>
          <c:x val="4.9098083494280187E-2"/>
          <c:y val="2.4400168918334748E-2"/>
        </c:manualLayout>
      </c:layout>
      <c:overlay val="0"/>
    </c:title>
    <c:autoTitleDeleted val="0"/>
    <c:plotArea>
      <c:layout>
        <c:manualLayout>
          <c:layoutTarget val="inner"/>
          <c:xMode val="edge"/>
          <c:yMode val="edge"/>
          <c:x val="4.8765231180201846E-2"/>
          <c:y val="0.11922462817147857"/>
          <c:w val="0.93155676396505283"/>
          <c:h val="0.64599044911052783"/>
        </c:manualLayout>
      </c:layout>
      <c:barChart>
        <c:barDir val="col"/>
        <c:grouping val="clustered"/>
        <c:varyColors val="0"/>
        <c:ser>
          <c:idx val="0"/>
          <c:order val="0"/>
          <c:tx>
            <c:strRef>
              <c:f>FCAF!$F$9:$F$10</c:f>
              <c:strCache>
                <c:ptCount val="1"/>
                <c:pt idx="0">
                  <c:v>Number of FCAF's closed</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FCAF!$B$11:$C$28</c:f>
              <c:multiLvlStrCache>
                <c:ptCount val="18"/>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pt idx="17">
                    <c:v>SN AVE</c:v>
                  </c:pt>
                </c:lvl>
                <c:lvl>
                  <c:pt idx="0">
                    <c:v>IN MONTH PERFORMANCE</c:v>
                  </c:pt>
                  <c:pt idx="13">
                    <c:v>ANNUAL TREND</c:v>
                  </c:pt>
                  <c:pt idx="17">
                    <c:v>LATEST BENCHMARKING</c:v>
                  </c:pt>
                </c:lvl>
              </c:multiLvlStrCache>
            </c:multiLvlStrRef>
          </c:cat>
          <c:val>
            <c:numRef>
              <c:f>FCAF!$F$11:$F$26</c:f>
              <c:numCache>
                <c:formatCode>0</c:formatCode>
                <c:ptCount val="16"/>
                <c:pt idx="0">
                  <c:v>407</c:v>
                </c:pt>
                <c:pt idx="1">
                  <c:v>457</c:v>
                </c:pt>
                <c:pt idx="2">
                  <c:v>459</c:v>
                </c:pt>
                <c:pt idx="3">
                  <c:v>485</c:v>
                </c:pt>
                <c:pt idx="4">
                  <c:v>496</c:v>
                </c:pt>
                <c:pt idx="5">
                  <c:v>507</c:v>
                </c:pt>
                <c:pt idx="6">
                  <c:v>507</c:v>
                </c:pt>
                <c:pt idx="7">
                  <c:v>507</c:v>
                </c:pt>
                <c:pt idx="8" formatCode="General">
                  <c:v>0</c:v>
                </c:pt>
                <c:pt idx="9" formatCode="General">
                  <c:v>0</c:v>
                </c:pt>
                <c:pt idx="10" formatCode="General">
                  <c:v>0</c:v>
                </c:pt>
                <c:pt idx="11" formatCode="General">
                  <c:v>0</c:v>
                </c:pt>
                <c:pt idx="14">
                  <c:v>406</c:v>
                </c:pt>
              </c:numCache>
            </c:numRef>
          </c:val>
        </c:ser>
        <c:dLbls>
          <c:showLegendKey val="0"/>
          <c:showVal val="0"/>
          <c:showCatName val="0"/>
          <c:showSerName val="0"/>
          <c:showPercent val="0"/>
          <c:showBubbleSize val="0"/>
        </c:dLbls>
        <c:gapWidth val="150"/>
        <c:axId val="196530944"/>
        <c:axId val="196532480"/>
      </c:barChart>
      <c:catAx>
        <c:axId val="196530944"/>
        <c:scaling>
          <c:orientation val="minMax"/>
        </c:scaling>
        <c:delete val="0"/>
        <c:axPos val="b"/>
        <c:numFmt formatCode="General" sourceLinked="1"/>
        <c:majorTickMark val="out"/>
        <c:minorTickMark val="none"/>
        <c:tickLblPos val="nextTo"/>
        <c:txPr>
          <a:bodyPr/>
          <a:lstStyle/>
          <a:p>
            <a:pPr>
              <a:defRPr sz="800"/>
            </a:pPr>
            <a:endParaRPr lang="en-US"/>
          </a:p>
        </c:txPr>
        <c:crossAx val="196532480"/>
        <c:crosses val="autoZero"/>
        <c:auto val="1"/>
        <c:lblAlgn val="ctr"/>
        <c:lblOffset val="100"/>
        <c:noMultiLvlLbl val="0"/>
      </c:catAx>
      <c:valAx>
        <c:axId val="196532480"/>
        <c:scaling>
          <c:orientation val="minMax"/>
          <c:max val="500"/>
          <c:min val="0"/>
        </c:scaling>
        <c:delete val="0"/>
        <c:axPos val="l"/>
        <c:majorGridlines/>
        <c:numFmt formatCode="#,##0" sourceLinked="0"/>
        <c:majorTickMark val="out"/>
        <c:minorTickMark val="none"/>
        <c:tickLblPos val="nextTo"/>
        <c:txPr>
          <a:bodyPr/>
          <a:lstStyle/>
          <a:p>
            <a:pPr>
              <a:defRPr sz="800"/>
            </a:pPr>
            <a:endParaRPr lang="en-US"/>
          </a:p>
        </c:txPr>
        <c:crossAx val="196530944"/>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Number of FCAF's opened</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64599044911052783"/>
        </c:manualLayout>
      </c:layout>
      <c:barChart>
        <c:barDir val="col"/>
        <c:grouping val="clustered"/>
        <c:varyColors val="0"/>
        <c:ser>
          <c:idx val="0"/>
          <c:order val="0"/>
          <c:tx>
            <c:strRef>
              <c:f>FCAF!$D$9:$D$10</c:f>
              <c:strCache>
                <c:ptCount val="1"/>
                <c:pt idx="0">
                  <c:v>No. of FCAF's opened</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FCAF!$B$11:$C$28</c:f>
              <c:multiLvlStrCache>
                <c:ptCount val="18"/>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pt idx="17">
                    <c:v>SN AVE</c:v>
                  </c:pt>
                </c:lvl>
                <c:lvl>
                  <c:pt idx="0">
                    <c:v>IN MONTH PERFORMANCE</c:v>
                  </c:pt>
                  <c:pt idx="13">
                    <c:v>ANNUAL TREND</c:v>
                  </c:pt>
                  <c:pt idx="17">
                    <c:v>LATEST BENCHMARKING</c:v>
                  </c:pt>
                </c:lvl>
              </c:multiLvlStrCache>
            </c:multiLvlStrRef>
          </c:cat>
          <c:val>
            <c:numRef>
              <c:f>FCAF!$D$11:$D$26</c:f>
              <c:numCache>
                <c:formatCode>General</c:formatCode>
                <c:ptCount val="16"/>
                <c:pt idx="0">
                  <c:v>277</c:v>
                </c:pt>
                <c:pt idx="1">
                  <c:v>265</c:v>
                </c:pt>
                <c:pt idx="2">
                  <c:v>287</c:v>
                </c:pt>
                <c:pt idx="3">
                  <c:v>286</c:v>
                </c:pt>
                <c:pt idx="4">
                  <c:v>290</c:v>
                </c:pt>
                <c:pt idx="5">
                  <c:v>292</c:v>
                </c:pt>
                <c:pt idx="6">
                  <c:v>304</c:v>
                </c:pt>
                <c:pt idx="7">
                  <c:v>0</c:v>
                </c:pt>
                <c:pt idx="8">
                  <c:v>0</c:v>
                </c:pt>
                <c:pt idx="9">
                  <c:v>0</c:v>
                </c:pt>
                <c:pt idx="10">
                  <c:v>0</c:v>
                </c:pt>
                <c:pt idx="11">
                  <c:v>0</c:v>
                </c:pt>
                <c:pt idx="14">
                  <c:v>282</c:v>
                </c:pt>
              </c:numCache>
            </c:numRef>
          </c:val>
        </c:ser>
        <c:dLbls>
          <c:showLegendKey val="0"/>
          <c:showVal val="0"/>
          <c:showCatName val="0"/>
          <c:showSerName val="0"/>
          <c:showPercent val="0"/>
          <c:showBubbleSize val="0"/>
        </c:dLbls>
        <c:gapWidth val="150"/>
        <c:axId val="193303296"/>
        <c:axId val="193304832"/>
      </c:barChart>
      <c:catAx>
        <c:axId val="193303296"/>
        <c:scaling>
          <c:orientation val="minMax"/>
        </c:scaling>
        <c:delete val="0"/>
        <c:axPos val="b"/>
        <c:numFmt formatCode="General" sourceLinked="1"/>
        <c:majorTickMark val="out"/>
        <c:minorTickMark val="none"/>
        <c:tickLblPos val="nextTo"/>
        <c:txPr>
          <a:bodyPr/>
          <a:lstStyle/>
          <a:p>
            <a:pPr>
              <a:defRPr sz="800"/>
            </a:pPr>
            <a:endParaRPr lang="en-US"/>
          </a:p>
        </c:txPr>
        <c:crossAx val="193304832"/>
        <c:crosses val="autoZero"/>
        <c:auto val="1"/>
        <c:lblAlgn val="ctr"/>
        <c:lblOffset val="100"/>
        <c:noMultiLvlLbl val="0"/>
      </c:catAx>
      <c:valAx>
        <c:axId val="193304832"/>
        <c:scaling>
          <c:orientation val="minMax"/>
          <c:max val="500"/>
          <c:min val="0"/>
        </c:scaling>
        <c:delete val="0"/>
        <c:axPos val="l"/>
        <c:majorGridlines/>
        <c:numFmt formatCode="0" sourceLinked="0"/>
        <c:majorTickMark val="out"/>
        <c:minorTickMark val="none"/>
        <c:tickLblPos val="nextTo"/>
        <c:txPr>
          <a:bodyPr/>
          <a:lstStyle/>
          <a:p>
            <a:pPr>
              <a:defRPr sz="800"/>
            </a:pPr>
            <a:endParaRPr lang="en-US"/>
          </a:p>
        </c:txPr>
        <c:crossAx val="193303296"/>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gi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editAs="oneCell">
    <xdr:from>
      <xdr:col>15</xdr:col>
      <xdr:colOff>457120</xdr:colOff>
      <xdr:row>0</xdr:row>
      <xdr:rowOff>132950</xdr:rowOff>
    </xdr:from>
    <xdr:to>
      <xdr:col>17</xdr:col>
      <xdr:colOff>318372</xdr:colOff>
      <xdr:row>1</xdr:row>
      <xdr:rowOff>107641</xdr:rowOff>
    </xdr:to>
    <xdr:pic>
      <xdr:nvPicPr>
        <xdr:cNvPr id="15" name="Picture 14"/>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25245" y="132950"/>
          <a:ext cx="1528127" cy="431891"/>
        </a:xfrm>
        <a:prstGeom prst="rect">
          <a:avLst/>
        </a:prstGeom>
      </xdr:spPr>
    </xdr:pic>
    <xdr:clientData/>
  </xdr:twoCellAnchor>
  <xdr:twoCellAnchor>
    <xdr:from>
      <xdr:col>0</xdr:col>
      <xdr:colOff>28577</xdr:colOff>
      <xdr:row>3</xdr:row>
      <xdr:rowOff>47626</xdr:rowOff>
    </xdr:from>
    <xdr:to>
      <xdr:col>4</xdr:col>
      <xdr:colOff>657226</xdr:colOff>
      <xdr:row>16</xdr:row>
      <xdr:rowOff>161925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47627</xdr:colOff>
      <xdr:row>16</xdr:row>
      <xdr:rowOff>161924</xdr:rowOff>
    </xdr:from>
    <xdr:to>
      <xdr:col>17</xdr:col>
      <xdr:colOff>476251</xdr:colOff>
      <xdr:row>25</xdr:row>
      <xdr:rowOff>161924</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25</xdr:row>
      <xdr:rowOff>190500</xdr:rowOff>
    </xdr:from>
    <xdr:to>
      <xdr:col>17</xdr:col>
      <xdr:colOff>485775</xdr:colOff>
      <xdr:row>35</xdr:row>
      <xdr:rowOff>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714375</xdr:colOff>
      <xdr:row>3</xdr:row>
      <xdr:rowOff>38101</xdr:rowOff>
    </xdr:from>
    <xdr:to>
      <xdr:col>11</xdr:col>
      <xdr:colOff>209550</xdr:colOff>
      <xdr:row>16</xdr:row>
      <xdr:rowOff>142875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209550</xdr:colOff>
      <xdr:row>3</xdr:row>
      <xdr:rowOff>38103</xdr:rowOff>
    </xdr:from>
    <xdr:to>
      <xdr:col>17</xdr:col>
      <xdr:colOff>495300</xdr:colOff>
      <xdr:row>16</xdr:row>
      <xdr:rowOff>152401</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19051</xdr:colOff>
      <xdr:row>34</xdr:row>
      <xdr:rowOff>200024</xdr:rowOff>
    </xdr:from>
    <xdr:to>
      <xdr:col>14</xdr:col>
      <xdr:colOff>619125</xdr:colOff>
      <xdr:row>46</xdr:row>
      <xdr:rowOff>0</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438151</xdr:colOff>
      <xdr:row>35</xdr:row>
      <xdr:rowOff>0</xdr:rowOff>
    </xdr:from>
    <xdr:to>
      <xdr:col>17</xdr:col>
      <xdr:colOff>447675</xdr:colOff>
      <xdr:row>45</xdr:row>
      <xdr:rowOff>190500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38099</xdr:colOff>
      <xdr:row>26</xdr:row>
      <xdr:rowOff>9525</xdr:rowOff>
    </xdr:from>
    <xdr:to>
      <xdr:col>9</xdr:col>
      <xdr:colOff>0</xdr:colOff>
      <xdr:row>45</xdr:row>
      <xdr:rowOff>190499</xdr:rowOff>
    </xdr:to>
    <xdr:sp macro="" textlink="">
      <xdr:nvSpPr>
        <xdr:cNvPr id="26" name="TextBox 25"/>
        <xdr:cNvSpPr txBox="1"/>
      </xdr:nvSpPr>
      <xdr:spPr>
        <a:xfrm>
          <a:off x="1800224" y="6038850"/>
          <a:ext cx="5295901" cy="38099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a:solidFill>
                <a:srgbClr val="FF0000"/>
              </a:solidFill>
            </a:rPr>
            <a:t>Indicators</a:t>
          </a:r>
          <a:r>
            <a:rPr lang="en-GB" sz="1200" b="1" baseline="0">
              <a:solidFill>
                <a:srgbClr val="FF0000"/>
              </a:solidFill>
            </a:rPr>
            <a:t> off track in Q4 and still off track in Q1</a:t>
          </a:r>
        </a:p>
        <a:p>
          <a:r>
            <a:rPr lang="en-GB" sz="1050" u="none">
              <a:solidFill>
                <a:sysClr val="windowText" lastClr="000000"/>
              </a:solidFill>
            </a:rPr>
            <a:t>1.A1 - Reduction in Children in Need</a:t>
          </a:r>
          <a:r>
            <a:rPr lang="en-GB" sz="1050" u="none" baseline="0">
              <a:solidFill>
                <a:sysClr val="windowText" lastClr="000000"/>
              </a:solidFill>
            </a:rPr>
            <a:t> rate per 10,000 population under 18 </a:t>
          </a:r>
          <a:r>
            <a:rPr lang="en-GB" sz="1050" u="none" baseline="0">
              <a:solidFill>
                <a:srgbClr val="FF0000"/>
              </a:solidFill>
            </a:rPr>
            <a:t>(Priority Measure)</a:t>
          </a:r>
        </a:p>
        <a:p>
          <a:r>
            <a:rPr lang="en-GB" sz="1050" u="none">
              <a:solidFill>
                <a:sysClr val="windowText" lastClr="000000"/>
              </a:solidFill>
            </a:rPr>
            <a:t>1.A2 - Reduction in the number of children subject to a CP plan per 10,000 population under 18 </a:t>
          </a:r>
          <a:r>
            <a:rPr lang="en-GB" sz="1050" u="none">
              <a:solidFill>
                <a:srgbClr val="FF0000"/>
              </a:solidFill>
            </a:rPr>
            <a:t>(Priority Measure)</a:t>
          </a:r>
          <a:endParaRPr lang="en-GB" sz="1050" u="none">
            <a:solidFill>
              <a:sysClr val="windowText" lastClr="000000"/>
            </a:solidFill>
          </a:endParaRPr>
        </a:p>
        <a:p>
          <a:r>
            <a:rPr lang="en-GB" sz="1050" u="none">
              <a:solidFill>
                <a:sysClr val="windowText" lastClr="000000"/>
              </a:solidFill>
            </a:rPr>
            <a:t>1.A3 - Reduction</a:t>
          </a:r>
          <a:r>
            <a:rPr lang="en-GB" sz="1050" u="none" baseline="0">
              <a:solidFill>
                <a:sysClr val="windowText" lastClr="000000"/>
              </a:solidFill>
            </a:rPr>
            <a:t> in the number of looked after children per 10,000 population under 18 </a:t>
          </a:r>
          <a:r>
            <a:rPr lang="en-GB" sz="1050" u="none">
              <a:solidFill>
                <a:srgbClr val="FF0000"/>
              </a:solidFill>
            </a:rPr>
            <a:t>(Priority measure)</a:t>
          </a:r>
        </a:p>
        <a:p>
          <a:r>
            <a:rPr lang="en-GB" sz="1050" u="none">
              <a:solidFill>
                <a:sysClr val="windowText" lastClr="000000"/>
              </a:solidFill>
            </a:rPr>
            <a:t>1.A5 - % children who are subject to repeat child protection plans (within 24 months)</a:t>
          </a:r>
        </a:p>
        <a:p>
          <a:r>
            <a:rPr lang="en-GB" sz="1050" u="none">
              <a:solidFill>
                <a:sysClr val="windowText" lastClr="000000"/>
              </a:solidFill>
            </a:rPr>
            <a:t>1.A7</a:t>
          </a:r>
          <a:r>
            <a:rPr lang="en-GB" sz="1050" u="none" baseline="0">
              <a:solidFill>
                <a:sysClr val="windowText" lastClr="000000"/>
              </a:solidFill>
            </a:rPr>
            <a:t> - Reduce the number of disrupted placements </a:t>
          </a:r>
          <a:r>
            <a:rPr lang="en-GB" sz="1050" u="none" baseline="0">
              <a:solidFill>
                <a:srgbClr val="FF0000"/>
              </a:solidFill>
            </a:rPr>
            <a:t>(Priority Measure)</a:t>
          </a:r>
          <a:endParaRPr lang="en-GB" sz="1050" u="none">
            <a:solidFill>
              <a:srgbClr val="FF0000"/>
            </a:solidFill>
          </a:endParaRPr>
        </a:p>
        <a:p>
          <a:r>
            <a:rPr lang="en-GB" sz="1050" u="none">
              <a:solidFill>
                <a:sysClr val="windowText" lastClr="000000"/>
              </a:solidFill>
            </a:rPr>
            <a:t>1.A8 - Reduction in the proportion</a:t>
          </a:r>
          <a:r>
            <a:rPr lang="en-GB" sz="1050" u="none" baseline="0">
              <a:solidFill>
                <a:sysClr val="windowText" lastClr="000000"/>
              </a:solidFill>
            </a:rPr>
            <a:t> of LAC commissioned placements</a:t>
          </a:r>
        </a:p>
        <a:p>
          <a:r>
            <a:rPr lang="en-GB" sz="1050" u="none" baseline="0">
              <a:solidFill>
                <a:sysClr val="windowText" lastClr="000000"/>
              </a:solidFill>
            </a:rPr>
            <a:t>2.B3 - Number of people who are provided with information and advice at first point of content (to prevent sevrice need)</a:t>
          </a:r>
        </a:p>
        <a:p>
          <a:pPr marL="0" marR="0" lvl="0" indent="0" defTabSz="914400" eaLnBrk="1" fontAlgn="auto" latinLnBrk="0" hangingPunct="1">
            <a:lnSpc>
              <a:spcPct val="100000"/>
            </a:lnSpc>
            <a:spcBef>
              <a:spcPts val="0"/>
            </a:spcBef>
            <a:spcAft>
              <a:spcPts val="0"/>
            </a:spcAft>
            <a:buClrTx/>
            <a:buSzTx/>
            <a:buFontTx/>
            <a:buNone/>
            <a:tabLst/>
            <a:defRPr/>
          </a:pPr>
          <a:r>
            <a:rPr lang="en-GB" sz="1050" u="none" baseline="0">
              <a:solidFill>
                <a:sysClr val="windowText" lastClr="000000"/>
              </a:solidFill>
            </a:rPr>
            <a:t>2.B9 - All age total number of people supported in residential/nursing care for adults </a:t>
          </a:r>
          <a:r>
            <a:rPr kumimoji="0" lang="en-GB" sz="1050" b="0" i="0" u="none" strike="noStrike" kern="0" cap="none" spc="0" normalizeH="0" baseline="0" noProof="0">
              <a:ln>
                <a:noFill/>
              </a:ln>
              <a:solidFill>
                <a:srgbClr val="FF0000"/>
              </a:solidFill>
              <a:effectLst/>
              <a:uLnTx/>
              <a:uFillTx/>
              <a:latin typeface="+mn-lt"/>
              <a:ea typeface="+mn-ea"/>
              <a:cs typeface="+mn-cs"/>
            </a:rPr>
            <a:t>(Priority Measure)</a:t>
          </a:r>
        </a:p>
        <a:p>
          <a:r>
            <a:rPr lang="en-GB" sz="1050" u="none">
              <a:solidFill>
                <a:sysClr val="windowText" lastClr="000000"/>
              </a:solidFill>
            </a:rPr>
            <a:t>3.A2 - An increase in the % of positive outcomes over the year for reported</a:t>
          </a:r>
          <a:r>
            <a:rPr lang="en-GB" sz="1050" u="none" baseline="0">
              <a:solidFill>
                <a:sysClr val="windowText" lastClr="000000"/>
              </a:solidFill>
            </a:rPr>
            <a:t> Hate Crime cases</a:t>
          </a:r>
          <a:r>
            <a:rPr lang="en-GB" sz="1050" u="none">
              <a:solidFill>
                <a:sysClr val="windowText" lastClr="000000"/>
              </a:solidFill>
            </a:rPr>
            <a:t/>
          </a:r>
          <a:br>
            <a:rPr lang="en-GB" sz="1050" u="none">
              <a:solidFill>
                <a:sysClr val="windowText" lastClr="000000"/>
              </a:solidFill>
            </a:rPr>
          </a:br>
          <a:r>
            <a:rPr lang="en-GB" sz="1050" u="none">
              <a:solidFill>
                <a:sysClr val="windowText" lastClr="000000"/>
              </a:solidFill>
            </a:rPr>
            <a:t>3.A4(d) - % of licence holders that demonstrate adherence to the requirements of the Council’s Hackney Carriage and Private Hire Policy by</a:t>
          </a:r>
          <a:r>
            <a:rPr lang="en-GB" sz="1050" u="none" baseline="0">
              <a:solidFill>
                <a:sysClr val="windowText" lastClr="000000"/>
              </a:solidFill>
            </a:rPr>
            <a:t> obtaining the BTEC/NCQ</a:t>
          </a:r>
          <a:r>
            <a:rPr lang="en-GB" sz="1050" u="none">
              <a:solidFill>
                <a:sysClr val="windowText" lastClr="000000"/>
              </a:solidFill>
            </a:rPr>
            <a:t> </a:t>
          </a:r>
          <a:r>
            <a:rPr lang="en-GB" sz="1050" u="none">
              <a:solidFill>
                <a:srgbClr val="FF0000"/>
              </a:solidFill>
            </a:rPr>
            <a:t>(Priority measure)</a:t>
          </a:r>
        </a:p>
        <a:p>
          <a:r>
            <a:rPr lang="en-GB" sz="1050" u="none">
              <a:solidFill>
                <a:sysClr val="windowText" lastClr="000000"/>
              </a:solidFill>
            </a:rPr>
            <a:t>3.A8 - Aggregate Pedestrian footfall in the Town Centre</a:t>
          </a:r>
        </a:p>
        <a:p>
          <a:r>
            <a:rPr lang="en-GB" sz="1050" u="none">
              <a:solidFill>
                <a:sysClr val="windowText" lastClr="000000"/>
              </a:solidFill>
            </a:rPr>
            <a:t>4.A7</a:t>
          </a:r>
          <a:r>
            <a:rPr lang="en-GB" sz="1050" u="none" baseline="0">
              <a:solidFill>
                <a:sysClr val="windowText" lastClr="000000"/>
              </a:solidFill>
            </a:rPr>
            <a:t> - Narrow the gap to the UK average on the rate of working age population  economically active in the  borough </a:t>
          </a:r>
          <a:r>
            <a:rPr lang="en-GB" sz="1050" u="none" baseline="0">
              <a:solidFill>
                <a:srgbClr val="FF0000"/>
              </a:solidFill>
            </a:rPr>
            <a:t>(Priority Measure)</a:t>
          </a:r>
          <a:endParaRPr lang="en-GB" sz="1050" u="none" baseline="0">
            <a:solidFill>
              <a:sysClr val="windowText" lastClr="000000"/>
            </a:solidFill>
          </a:endParaRPr>
        </a:p>
        <a:p>
          <a:r>
            <a:rPr lang="en-GB" sz="1050" u="none" baseline="0">
              <a:solidFill>
                <a:sysClr val="windowText" lastClr="000000"/>
              </a:solidFill>
            </a:rPr>
            <a:t>4.B1 - Number of new homes  delivered during the year </a:t>
          </a:r>
          <a:r>
            <a:rPr lang="en-GB" sz="1050" u="none" baseline="0">
              <a:solidFill>
                <a:srgbClr val="FF0000"/>
              </a:solidFill>
            </a:rPr>
            <a:t>(Priority Measure)</a:t>
          </a:r>
          <a:endParaRPr lang="en-GB" sz="1050" u="none">
            <a:solidFill>
              <a:srgbClr val="FF0000"/>
            </a:solidFill>
          </a:endParaRPr>
        </a:p>
        <a:p>
          <a:r>
            <a:rPr lang="en-GB" sz="1050" u="none">
              <a:solidFill>
                <a:sysClr val="windowText" lastClr="000000"/>
              </a:solidFill>
            </a:rPr>
            <a:t>5.D2 -Days lost per FTE </a:t>
          </a:r>
          <a:r>
            <a:rPr lang="en-GB" sz="1050" u="none">
              <a:solidFill>
                <a:srgbClr val="FF0000"/>
              </a:solidFill>
            </a:rPr>
            <a:t>(Priority measure)</a:t>
          </a: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380920</xdr:colOff>
      <xdr:row>0</xdr:row>
      <xdr:rowOff>171050</xdr:rowOff>
    </xdr:from>
    <xdr:to>
      <xdr:col>13</xdr:col>
      <xdr:colOff>385047</xdr:colOff>
      <xdr:row>1</xdr:row>
      <xdr:rowOff>145741</xdr:rowOff>
    </xdr:to>
    <xdr:pic>
      <xdr:nvPicPr>
        <xdr:cNvPr id="2" name="Picture 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45206" y="171050"/>
          <a:ext cx="1524725" cy="573405"/>
        </a:xfrm>
        <a:prstGeom prst="rect">
          <a:avLst/>
        </a:prstGeom>
      </xdr:spPr>
    </xdr:pic>
    <xdr:clientData/>
  </xdr:twoCellAnchor>
  <xdr:oneCellAnchor>
    <xdr:from>
      <xdr:col>11</xdr:col>
      <xdr:colOff>324971</xdr:colOff>
      <xdr:row>4</xdr:row>
      <xdr:rowOff>0</xdr:rowOff>
    </xdr:from>
    <xdr:ext cx="184731" cy="264560"/>
    <xdr:sp macro="" textlink="">
      <xdr:nvSpPr>
        <xdr:cNvPr id="3" name="TextBox 2"/>
        <xdr:cNvSpPr txBox="1"/>
      </xdr:nvSpPr>
      <xdr:spPr>
        <a:xfrm>
          <a:off x="8404412" y="4493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117475</xdr:colOff>
      <xdr:row>18</xdr:row>
      <xdr:rowOff>6350</xdr:rowOff>
    </xdr:from>
    <xdr:to>
      <xdr:col>17</xdr:col>
      <xdr:colOff>625475</xdr:colOff>
      <xdr:row>30</xdr:row>
      <xdr:rowOff>227541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127000</xdr:colOff>
      <xdr:row>6</xdr:row>
      <xdr:rowOff>92075</xdr:rowOff>
    </xdr:from>
    <xdr:to>
      <xdr:col>17</xdr:col>
      <xdr:colOff>635000</xdr:colOff>
      <xdr:row>17</xdr:row>
      <xdr:rowOff>233891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28576</xdr:colOff>
      <xdr:row>6</xdr:row>
      <xdr:rowOff>47625</xdr:rowOff>
    </xdr:from>
    <xdr:to>
      <xdr:col>17</xdr:col>
      <xdr:colOff>733426</xdr:colOff>
      <xdr:row>13</xdr:row>
      <xdr:rowOff>152400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104775</xdr:colOff>
      <xdr:row>13</xdr:row>
      <xdr:rowOff>171451</xdr:rowOff>
    </xdr:from>
    <xdr:to>
      <xdr:col>18</xdr:col>
      <xdr:colOff>9525</xdr:colOff>
      <xdr:row>21</xdr:row>
      <xdr:rowOff>142875</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21</xdr:row>
      <xdr:rowOff>180975</xdr:rowOff>
    </xdr:from>
    <xdr:to>
      <xdr:col>18</xdr:col>
      <xdr:colOff>0</xdr:colOff>
      <xdr:row>28</xdr:row>
      <xdr:rowOff>47625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28576</xdr:colOff>
      <xdr:row>6</xdr:row>
      <xdr:rowOff>47625</xdr:rowOff>
    </xdr:from>
    <xdr:to>
      <xdr:col>22</xdr:col>
      <xdr:colOff>733426</xdr:colOff>
      <xdr:row>10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54428</xdr:colOff>
      <xdr:row>10</xdr:row>
      <xdr:rowOff>27214</xdr:rowOff>
    </xdr:from>
    <xdr:to>
      <xdr:col>23</xdr:col>
      <xdr:colOff>10886</xdr:colOff>
      <xdr:row>24</xdr:row>
      <xdr:rowOff>61231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26</xdr:col>
      <xdr:colOff>99174</xdr:colOff>
      <xdr:row>8</xdr:row>
      <xdr:rowOff>238125</xdr:rowOff>
    </xdr:from>
    <xdr:to>
      <xdr:col>29</xdr:col>
      <xdr:colOff>390525</xdr:colOff>
      <xdr:row>13</xdr:row>
      <xdr:rowOff>228601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504826</xdr:colOff>
      <xdr:row>8</xdr:row>
      <xdr:rowOff>219075</xdr:rowOff>
    </xdr:from>
    <xdr:to>
      <xdr:col>32</xdr:col>
      <xdr:colOff>533400</xdr:colOff>
      <xdr:row>13</xdr:row>
      <xdr:rowOff>209550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238126</xdr:colOff>
      <xdr:row>16</xdr:row>
      <xdr:rowOff>133349</xdr:rowOff>
    </xdr:from>
    <xdr:to>
      <xdr:col>30</xdr:col>
      <xdr:colOff>85725</xdr:colOff>
      <xdr:row>27</xdr:row>
      <xdr:rowOff>28574</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215152</xdr:colOff>
      <xdr:row>16</xdr:row>
      <xdr:rowOff>142875</xdr:rowOff>
    </xdr:from>
    <xdr:to>
      <xdr:col>33</xdr:col>
      <xdr:colOff>600075</xdr:colOff>
      <xdr:row>26</xdr:row>
      <xdr:rowOff>9525</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38101</xdr:colOff>
      <xdr:row>8</xdr:row>
      <xdr:rowOff>133350</xdr:rowOff>
    </xdr:from>
    <xdr:to>
      <xdr:col>35</xdr:col>
      <xdr:colOff>847725</xdr:colOff>
      <xdr:row>14</xdr:row>
      <xdr:rowOff>66674</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112091</xdr:colOff>
      <xdr:row>6</xdr:row>
      <xdr:rowOff>93320</xdr:rowOff>
    </xdr:from>
    <xdr:to>
      <xdr:col>16</xdr:col>
      <xdr:colOff>828675</xdr:colOff>
      <xdr:row>15</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134591</xdr:colOff>
      <xdr:row>15</xdr:row>
      <xdr:rowOff>14495</xdr:rowOff>
    </xdr:from>
    <xdr:to>
      <xdr:col>16</xdr:col>
      <xdr:colOff>866775</xdr:colOff>
      <xdr:row>25</xdr:row>
      <xdr:rowOff>179732</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mma.Soames/Desktop/Copy%20of%20New%20For%20Amand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btstore\home$\Simon.Dennis\Performance%20Management\25-11-2016%20-%20Monthly%20Performance%20Scorecard%20November%202016%20with%20Dashboar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Tanya.Palmowski/AppData/Local/Microsoft/Windows/Temporary%20Internet%20Files/Content.Outlook/C3RORXKZ/2016-6-22%20Corporate%20Performance%20report%20SW.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nya.Palmowski/AppData/Local/Microsoft/Windows/Temporary%20Internet%20Files/Content.Outlook/C3RORXKZ/Copy%20of%202016-6-22%20Corporate%20Performance%20repor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imon.dennis/AppData/Local/Microsoft/Windows/Temporary%20Internet%20Files/Content.Outlook/NICHIGKP/LATEST%20VERSION%2031-07-2017%20Appendix%20B%20Quarterly%20Performance%20Scorecard%20June%202017%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Sheet1"/>
      <sheetName val="Sheet2"/>
      <sheetName val="Sheet3"/>
      <sheetName val="Sheet5"/>
      <sheetName val="Sheet6"/>
      <sheetName val="LOVs"/>
      <sheetName val="lookup lists"/>
    </sheetNames>
    <sheetDataSet>
      <sheetData sheetId="0"/>
      <sheetData sheetId="1"/>
      <sheetData sheetId="2"/>
      <sheetData sheetId="3"/>
      <sheetData sheetId="4">
        <row r="1">
          <cell r="A1" t="str">
            <v>swift</v>
          </cell>
          <cell r="B1" t="str">
            <v>age</v>
          </cell>
        </row>
        <row r="2">
          <cell r="A2">
            <v>1091908</v>
          </cell>
          <cell r="B2">
            <v>18</v>
          </cell>
        </row>
        <row r="3">
          <cell r="A3">
            <v>1092435</v>
          </cell>
          <cell r="B3">
            <v>18</v>
          </cell>
        </row>
        <row r="4">
          <cell r="A4">
            <v>1093095</v>
          </cell>
          <cell r="B4">
            <v>17</v>
          </cell>
        </row>
        <row r="5">
          <cell r="A5">
            <v>1096643</v>
          </cell>
          <cell r="B5">
            <v>17</v>
          </cell>
        </row>
        <row r="6">
          <cell r="A6">
            <v>1097165</v>
          </cell>
          <cell r="B6">
            <v>17</v>
          </cell>
        </row>
        <row r="7">
          <cell r="A7">
            <v>1102557</v>
          </cell>
          <cell r="B7">
            <v>16</v>
          </cell>
        </row>
        <row r="8">
          <cell r="A8">
            <v>1102983</v>
          </cell>
          <cell r="B8">
            <v>16</v>
          </cell>
        </row>
        <row r="9">
          <cell r="A9">
            <v>1104369</v>
          </cell>
          <cell r="B9">
            <v>16</v>
          </cell>
        </row>
        <row r="10">
          <cell r="A10">
            <v>1104721</v>
          </cell>
          <cell r="B10">
            <v>14</v>
          </cell>
        </row>
        <row r="11">
          <cell r="A11">
            <v>1106702</v>
          </cell>
          <cell r="B11">
            <v>17</v>
          </cell>
        </row>
        <row r="12">
          <cell r="A12">
            <v>1107604</v>
          </cell>
          <cell r="B12">
            <v>16</v>
          </cell>
        </row>
        <row r="13">
          <cell r="A13">
            <v>1109897</v>
          </cell>
          <cell r="B13">
            <v>17</v>
          </cell>
        </row>
        <row r="14">
          <cell r="A14">
            <v>1110052</v>
          </cell>
          <cell r="B14">
            <v>16</v>
          </cell>
        </row>
        <row r="15">
          <cell r="A15">
            <v>1111584</v>
          </cell>
          <cell r="B15">
            <v>16</v>
          </cell>
        </row>
        <row r="16">
          <cell r="A16">
            <v>1111858</v>
          </cell>
          <cell r="B16">
            <v>16</v>
          </cell>
        </row>
        <row r="17">
          <cell r="A17">
            <v>1112677</v>
          </cell>
          <cell r="B17">
            <v>15</v>
          </cell>
        </row>
        <row r="18">
          <cell r="A18">
            <v>1114434</v>
          </cell>
          <cell r="B18">
            <v>17</v>
          </cell>
        </row>
        <row r="19">
          <cell r="A19">
            <v>1116054</v>
          </cell>
          <cell r="B19">
            <v>17</v>
          </cell>
        </row>
        <row r="20">
          <cell r="A20">
            <v>1116103</v>
          </cell>
          <cell r="B20">
            <v>16</v>
          </cell>
        </row>
        <row r="21">
          <cell r="A21">
            <v>1117688</v>
          </cell>
          <cell r="B21">
            <v>15</v>
          </cell>
        </row>
        <row r="22">
          <cell r="A22">
            <v>1118254</v>
          </cell>
          <cell r="B22">
            <v>15</v>
          </cell>
        </row>
        <row r="23">
          <cell r="A23">
            <v>1118402</v>
          </cell>
          <cell r="B23">
            <v>16</v>
          </cell>
        </row>
        <row r="24">
          <cell r="A24">
            <v>1119087</v>
          </cell>
          <cell r="B24">
            <v>17</v>
          </cell>
        </row>
        <row r="25">
          <cell r="A25">
            <v>1119405</v>
          </cell>
          <cell r="B25">
            <v>15</v>
          </cell>
        </row>
        <row r="26">
          <cell r="A26">
            <v>1120063</v>
          </cell>
          <cell r="B26">
            <v>15</v>
          </cell>
        </row>
        <row r="27">
          <cell r="A27">
            <v>1121208</v>
          </cell>
          <cell r="B27">
            <v>15</v>
          </cell>
        </row>
        <row r="28">
          <cell r="A28">
            <v>1122033</v>
          </cell>
          <cell r="B28">
            <v>15</v>
          </cell>
        </row>
        <row r="29">
          <cell r="A29">
            <v>1122312</v>
          </cell>
          <cell r="B29">
            <v>16</v>
          </cell>
        </row>
        <row r="30">
          <cell r="A30">
            <v>1125628</v>
          </cell>
          <cell r="B30">
            <v>17</v>
          </cell>
        </row>
        <row r="31">
          <cell r="A31">
            <v>1125989</v>
          </cell>
          <cell r="B31">
            <v>15</v>
          </cell>
        </row>
        <row r="32">
          <cell r="A32">
            <v>1127695</v>
          </cell>
          <cell r="B32">
            <v>15</v>
          </cell>
        </row>
        <row r="33">
          <cell r="A33">
            <v>1129967</v>
          </cell>
          <cell r="B33">
            <v>14</v>
          </cell>
        </row>
        <row r="34">
          <cell r="A34">
            <v>1130560</v>
          </cell>
          <cell r="B34">
            <v>17</v>
          </cell>
        </row>
        <row r="35">
          <cell r="A35">
            <v>1134601</v>
          </cell>
          <cell r="B35">
            <v>15</v>
          </cell>
        </row>
        <row r="36">
          <cell r="A36">
            <v>1134765</v>
          </cell>
          <cell r="B36">
            <v>16</v>
          </cell>
        </row>
        <row r="37">
          <cell r="A37">
            <v>1136330</v>
          </cell>
          <cell r="B37">
            <v>13</v>
          </cell>
        </row>
        <row r="38">
          <cell r="A38">
            <v>1138384</v>
          </cell>
          <cell r="B38">
            <v>14</v>
          </cell>
        </row>
        <row r="39">
          <cell r="A39">
            <v>1138866</v>
          </cell>
          <cell r="B39">
            <v>17</v>
          </cell>
        </row>
        <row r="40">
          <cell r="A40">
            <v>1148664</v>
          </cell>
          <cell r="B40">
            <v>15</v>
          </cell>
        </row>
        <row r="41">
          <cell r="A41">
            <v>1149630</v>
          </cell>
          <cell r="B41">
            <v>13</v>
          </cell>
        </row>
        <row r="42">
          <cell r="A42">
            <v>1149654</v>
          </cell>
          <cell r="B42">
            <v>13</v>
          </cell>
        </row>
        <row r="43">
          <cell r="A43">
            <v>1153746</v>
          </cell>
          <cell r="B43">
            <v>16</v>
          </cell>
        </row>
        <row r="44">
          <cell r="A44">
            <v>1153747</v>
          </cell>
          <cell r="B44">
            <v>15</v>
          </cell>
        </row>
        <row r="45">
          <cell r="A45">
            <v>1154181</v>
          </cell>
          <cell r="B45">
            <v>14</v>
          </cell>
        </row>
        <row r="46">
          <cell r="A46">
            <v>1155914</v>
          </cell>
          <cell r="B46">
            <v>13</v>
          </cell>
        </row>
        <row r="47">
          <cell r="A47">
            <v>1157240</v>
          </cell>
          <cell r="B47">
            <v>16</v>
          </cell>
        </row>
        <row r="48">
          <cell r="A48">
            <v>1158806</v>
          </cell>
          <cell r="B48">
            <v>14</v>
          </cell>
        </row>
        <row r="49">
          <cell r="A49">
            <v>1158841</v>
          </cell>
          <cell r="B49">
            <v>14</v>
          </cell>
        </row>
        <row r="50">
          <cell r="A50">
            <v>1158866</v>
          </cell>
          <cell r="B50">
            <v>14</v>
          </cell>
        </row>
        <row r="51">
          <cell r="A51">
            <v>1162832</v>
          </cell>
          <cell r="B51">
            <v>16</v>
          </cell>
        </row>
        <row r="52">
          <cell r="A52">
            <v>1162833</v>
          </cell>
          <cell r="B52">
            <v>16</v>
          </cell>
        </row>
        <row r="53">
          <cell r="A53">
            <v>1163036</v>
          </cell>
          <cell r="B53">
            <v>15</v>
          </cell>
        </row>
        <row r="54">
          <cell r="A54">
            <v>1164910</v>
          </cell>
          <cell r="B54">
            <v>13</v>
          </cell>
        </row>
        <row r="55">
          <cell r="A55">
            <v>1168381</v>
          </cell>
          <cell r="B55">
            <v>15</v>
          </cell>
        </row>
        <row r="56">
          <cell r="A56">
            <v>1168524</v>
          </cell>
          <cell r="B56">
            <v>12</v>
          </cell>
        </row>
        <row r="57">
          <cell r="A57">
            <v>1168645</v>
          </cell>
          <cell r="B57">
            <v>16</v>
          </cell>
        </row>
        <row r="58">
          <cell r="A58">
            <v>1170191</v>
          </cell>
          <cell r="B58">
            <v>13</v>
          </cell>
        </row>
        <row r="59">
          <cell r="A59">
            <v>1177021</v>
          </cell>
          <cell r="B59">
            <v>15</v>
          </cell>
        </row>
        <row r="60">
          <cell r="A60">
            <v>1178311</v>
          </cell>
          <cell r="B60">
            <v>12</v>
          </cell>
        </row>
        <row r="61">
          <cell r="A61">
            <v>1178878</v>
          </cell>
          <cell r="B61">
            <v>13</v>
          </cell>
        </row>
        <row r="62">
          <cell r="A62">
            <v>1180207</v>
          </cell>
          <cell r="B62">
            <v>14</v>
          </cell>
        </row>
        <row r="63">
          <cell r="A63">
            <v>2001270</v>
          </cell>
          <cell r="B63">
            <v>16</v>
          </cell>
        </row>
        <row r="64">
          <cell r="A64">
            <v>2007413</v>
          </cell>
          <cell r="B64">
            <v>14</v>
          </cell>
        </row>
        <row r="65">
          <cell r="A65">
            <v>2012555</v>
          </cell>
          <cell r="B65">
            <v>16</v>
          </cell>
        </row>
        <row r="66">
          <cell r="A66">
            <v>2017728</v>
          </cell>
          <cell r="B66">
            <v>15</v>
          </cell>
        </row>
        <row r="67">
          <cell r="A67">
            <v>2018455</v>
          </cell>
          <cell r="B67">
            <v>12</v>
          </cell>
        </row>
        <row r="68">
          <cell r="A68">
            <v>2018978</v>
          </cell>
          <cell r="B68">
            <v>17</v>
          </cell>
        </row>
        <row r="69">
          <cell r="A69">
            <v>2020025</v>
          </cell>
          <cell r="B69">
            <v>15</v>
          </cell>
        </row>
        <row r="70">
          <cell r="A70">
            <v>2020351</v>
          </cell>
          <cell r="B70">
            <v>17</v>
          </cell>
        </row>
        <row r="71">
          <cell r="A71">
            <v>2026749</v>
          </cell>
          <cell r="B71">
            <v>15</v>
          </cell>
        </row>
        <row r="72">
          <cell r="A72">
            <v>2027165</v>
          </cell>
          <cell r="B72">
            <v>12</v>
          </cell>
        </row>
        <row r="73">
          <cell r="A73">
            <v>2027203</v>
          </cell>
          <cell r="B73">
            <v>17</v>
          </cell>
        </row>
        <row r="74">
          <cell r="A74">
            <v>2030012</v>
          </cell>
          <cell r="B74">
            <v>17</v>
          </cell>
        </row>
        <row r="75">
          <cell r="A75">
            <v>2031404</v>
          </cell>
          <cell r="B75">
            <v>14</v>
          </cell>
        </row>
        <row r="76">
          <cell r="A76">
            <v>2033248</v>
          </cell>
          <cell r="B76">
            <v>14</v>
          </cell>
        </row>
        <row r="77">
          <cell r="A77">
            <v>2034197</v>
          </cell>
          <cell r="B77">
            <v>15</v>
          </cell>
        </row>
        <row r="78">
          <cell r="A78">
            <v>2034849</v>
          </cell>
          <cell r="B78">
            <v>16</v>
          </cell>
        </row>
        <row r="79">
          <cell r="A79">
            <v>2036906</v>
          </cell>
          <cell r="B79">
            <v>15</v>
          </cell>
        </row>
        <row r="80">
          <cell r="A80">
            <v>2037537</v>
          </cell>
          <cell r="B80">
            <v>18</v>
          </cell>
        </row>
        <row r="81">
          <cell r="A81">
            <v>2038489</v>
          </cell>
          <cell r="B81">
            <v>16</v>
          </cell>
        </row>
        <row r="82">
          <cell r="A82">
            <v>2041812</v>
          </cell>
          <cell r="B82">
            <v>15</v>
          </cell>
        </row>
        <row r="83">
          <cell r="A83">
            <v>2042054</v>
          </cell>
          <cell r="B83">
            <v>16</v>
          </cell>
        </row>
        <row r="84">
          <cell r="A84">
            <v>2050160</v>
          </cell>
          <cell r="B84">
            <v>14</v>
          </cell>
        </row>
        <row r="85">
          <cell r="A85">
            <v>2051321</v>
          </cell>
          <cell r="B85">
            <v>16</v>
          </cell>
        </row>
        <row r="86">
          <cell r="A86">
            <v>2052426</v>
          </cell>
          <cell r="B86">
            <v>15</v>
          </cell>
        </row>
        <row r="87">
          <cell r="A87">
            <v>2055623</v>
          </cell>
          <cell r="B87">
            <v>17</v>
          </cell>
        </row>
        <row r="88">
          <cell r="A88">
            <v>2059015</v>
          </cell>
          <cell r="B88">
            <v>17</v>
          </cell>
        </row>
        <row r="89">
          <cell r="A89">
            <v>2063180</v>
          </cell>
          <cell r="B89">
            <v>13</v>
          </cell>
        </row>
        <row r="90">
          <cell r="A90">
            <v>2064624</v>
          </cell>
          <cell r="B90">
            <v>17</v>
          </cell>
        </row>
        <row r="91">
          <cell r="A91">
            <v>2068171</v>
          </cell>
          <cell r="B91">
            <v>17</v>
          </cell>
        </row>
        <row r="92">
          <cell r="A92">
            <v>2071479</v>
          </cell>
          <cell r="B92">
            <v>16</v>
          </cell>
        </row>
        <row r="93">
          <cell r="A93">
            <v>2072595</v>
          </cell>
          <cell r="B93">
            <v>4</v>
          </cell>
        </row>
        <row r="94">
          <cell r="A94">
            <v>2072746</v>
          </cell>
          <cell r="B94">
            <v>17</v>
          </cell>
        </row>
        <row r="95">
          <cell r="A95">
            <v>2073639</v>
          </cell>
          <cell r="B95">
            <v>15</v>
          </cell>
        </row>
        <row r="96">
          <cell r="A96">
            <v>2078378</v>
          </cell>
          <cell r="B96">
            <v>15</v>
          </cell>
        </row>
        <row r="97">
          <cell r="A97">
            <v>2080733</v>
          </cell>
          <cell r="B97">
            <v>16</v>
          </cell>
        </row>
        <row r="98">
          <cell r="A98">
            <v>2083059</v>
          </cell>
          <cell r="B98">
            <v>13</v>
          </cell>
        </row>
        <row r="99">
          <cell r="A99">
            <v>2087408</v>
          </cell>
          <cell r="B99">
            <v>15</v>
          </cell>
        </row>
        <row r="100">
          <cell r="A100">
            <v>2087518</v>
          </cell>
          <cell r="B100">
            <v>16</v>
          </cell>
        </row>
        <row r="101">
          <cell r="A101">
            <v>2091084</v>
          </cell>
          <cell r="B101">
            <v>15</v>
          </cell>
        </row>
        <row r="102">
          <cell r="A102">
            <v>2091125</v>
          </cell>
          <cell r="B102">
            <v>15</v>
          </cell>
        </row>
        <row r="103">
          <cell r="A103">
            <v>2094592</v>
          </cell>
          <cell r="B103">
            <v>14</v>
          </cell>
        </row>
        <row r="104">
          <cell r="A104">
            <v>2094759</v>
          </cell>
          <cell r="B104">
            <v>13</v>
          </cell>
        </row>
        <row r="105">
          <cell r="A105">
            <v>2094958</v>
          </cell>
          <cell r="B105">
            <v>14</v>
          </cell>
        </row>
        <row r="106">
          <cell r="A106">
            <v>2095140</v>
          </cell>
          <cell r="B106">
            <v>16</v>
          </cell>
        </row>
        <row r="107">
          <cell r="A107">
            <v>2096020</v>
          </cell>
          <cell r="B107">
            <v>17</v>
          </cell>
        </row>
        <row r="108">
          <cell r="A108">
            <v>2098567</v>
          </cell>
          <cell r="B108">
            <v>15</v>
          </cell>
        </row>
        <row r="109">
          <cell r="A109">
            <v>2099289</v>
          </cell>
          <cell r="B109">
            <v>15</v>
          </cell>
        </row>
        <row r="110">
          <cell r="A110">
            <v>2099671</v>
          </cell>
          <cell r="B110">
            <v>17</v>
          </cell>
        </row>
        <row r="111">
          <cell r="A111">
            <v>2100204</v>
          </cell>
          <cell r="B111">
            <v>14</v>
          </cell>
        </row>
        <row r="112">
          <cell r="A112">
            <v>2100984</v>
          </cell>
          <cell r="B112">
            <v>13</v>
          </cell>
        </row>
        <row r="113">
          <cell r="A113">
            <v>2101332</v>
          </cell>
          <cell r="B113">
            <v>16</v>
          </cell>
        </row>
        <row r="114">
          <cell r="A114">
            <v>2102843</v>
          </cell>
          <cell r="B114">
            <v>14</v>
          </cell>
        </row>
        <row r="115">
          <cell r="A115">
            <v>2103159</v>
          </cell>
          <cell r="B115">
            <v>12</v>
          </cell>
        </row>
        <row r="116">
          <cell r="A116">
            <v>2103509</v>
          </cell>
          <cell r="B116">
            <v>14</v>
          </cell>
        </row>
        <row r="117">
          <cell r="A117">
            <v>2104197</v>
          </cell>
          <cell r="B117">
            <v>15</v>
          </cell>
        </row>
        <row r="118">
          <cell r="A118">
            <v>2105228</v>
          </cell>
          <cell r="B118">
            <v>14</v>
          </cell>
        </row>
        <row r="119">
          <cell r="A119">
            <v>2105632</v>
          </cell>
          <cell r="B119">
            <v>13</v>
          </cell>
        </row>
        <row r="120">
          <cell r="A120">
            <v>2107698</v>
          </cell>
          <cell r="B120">
            <v>17</v>
          </cell>
        </row>
        <row r="121">
          <cell r="A121">
            <v>2108001</v>
          </cell>
          <cell r="B121">
            <v>17</v>
          </cell>
        </row>
        <row r="122">
          <cell r="A122">
            <v>2108004</v>
          </cell>
          <cell r="B122">
            <v>14</v>
          </cell>
        </row>
        <row r="123">
          <cell r="A123">
            <v>2108277</v>
          </cell>
          <cell r="B123">
            <v>14</v>
          </cell>
        </row>
        <row r="124">
          <cell r="A124">
            <v>2110089</v>
          </cell>
          <cell r="B124">
            <v>15</v>
          </cell>
        </row>
      </sheetData>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Dashboard"/>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 val="Sheet1"/>
    </sheetNames>
    <sheetDataSet>
      <sheetData sheetId="0"/>
      <sheetData sheetId="1"/>
      <sheetData sheetId="2"/>
      <sheetData sheetId="3"/>
      <sheetData sheetId="4"/>
      <sheetData sheetId="5"/>
      <sheetData sheetId="6"/>
      <sheetData sheetId="7"/>
      <sheetData sheetId="8">
        <row r="12">
          <cell r="L12" t="str">
            <v>on target</v>
          </cell>
        </row>
        <row r="13">
          <cell r="L13" t="str">
            <v>satisfactory</v>
          </cell>
        </row>
        <row r="14">
          <cell r="L14" t="str">
            <v>off target</v>
          </cell>
        </row>
        <row r="15">
          <cell r="L15" t="str">
            <v>data not available</v>
          </cell>
        </row>
        <row r="16">
          <cell r="L16" t="str">
            <v>not applicable</v>
          </cell>
        </row>
        <row r="18">
          <cell r="L18" t="str">
            <v>Worsening</v>
          </cell>
        </row>
        <row r="19">
          <cell r="L19" t="str">
            <v>Stable</v>
          </cell>
        </row>
        <row r="20">
          <cell r="L20" t="str">
            <v>Improving</v>
          </cell>
        </row>
        <row r="54">
          <cell r="B54" t="str">
            <v>on target</v>
          </cell>
        </row>
        <row r="55">
          <cell r="B55" t="str">
            <v>satisfactory</v>
          </cell>
        </row>
        <row r="56">
          <cell r="B56" t="str">
            <v>off target</v>
          </cell>
        </row>
        <row r="57">
          <cell r="B57" t="str">
            <v>data not available</v>
          </cell>
        </row>
        <row r="58">
          <cell r="B58" t="str">
            <v>not applicable</v>
          </cell>
        </row>
        <row r="60">
          <cell r="B60" t="str">
            <v>Worsening</v>
          </cell>
        </row>
        <row r="61">
          <cell r="B61" t="str">
            <v>Stable</v>
          </cell>
        </row>
        <row r="62">
          <cell r="B62" t="str">
            <v>Improving</v>
          </cell>
        </row>
      </sheetData>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Dashboard"/>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id="3" name="Table1" displayName="Table1" ref="B24:G29" totalsRowShown="0" tableBorderDxfId="6">
  <tableColumns count="6">
    <tableColumn id="1" name=" "/>
    <tableColumn id="2" name="On track " dataDxfId="5"/>
    <tableColumn id="3" name="Satisfactory progress " dataDxfId="4"/>
    <tableColumn id="6" name="Off track " dataDxfId="3"/>
    <tableColumn id="5" name="Measure not applicable for target" dataDxfId="2"/>
    <tableColumn id="4" name="Data not yet available (mostly annual data)" dataDxfId="1"/>
  </tableColumns>
  <tableStyleInfo showFirstColumn="0" showLastColumn="0" showRowStripes="1" showColumnStripes="0"/>
</table>
</file>

<file path=xl/tables/table2.xml><?xml version="1.0" encoding="utf-8"?>
<table xmlns="http://schemas.openxmlformats.org/spreadsheetml/2006/main" id="4" name="Table13" displayName="Table13" ref="B31:F36" totalsRowShown="0" tableBorderDxfId="0">
  <tableColumns count="5">
    <tableColumn id="1" name=" "/>
    <tableColumn id="2" name="Improving"/>
    <tableColumn id="3" name="Stable "/>
    <tableColumn id="5" name="Worsening"/>
    <tableColumn id="4" name="DoT either not relevant or not availabl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7" sqref="A7"/>
    </sheetView>
  </sheetViews>
  <sheetFormatPr defaultRowHeight="15" x14ac:dyDescent="0.2"/>
  <sheetData>
    <row r="1" spans="1:1" x14ac:dyDescent="0.2">
      <c r="A1" s="212" t="s">
        <v>50</v>
      </c>
    </row>
    <row r="2" spans="1:1" x14ac:dyDescent="0.2">
      <c r="A2" s="212" t="s">
        <v>51</v>
      </c>
    </row>
    <row r="3" spans="1:1" x14ac:dyDescent="0.2">
      <c r="A3" s="212" t="s">
        <v>53</v>
      </c>
    </row>
    <row r="4" spans="1:1" x14ac:dyDescent="0.2">
      <c r="A4" s="212" t="s">
        <v>54</v>
      </c>
    </row>
    <row r="5" spans="1:1" x14ac:dyDescent="0.2">
      <c r="A5" s="212" t="s">
        <v>55</v>
      </c>
    </row>
    <row r="6" spans="1:1" x14ac:dyDescent="0.2">
      <c r="A6" s="212" t="s">
        <v>58</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B1:R33"/>
  <sheetViews>
    <sheetView zoomScaleNormal="100" zoomScalePageLayoutView="85" workbookViewId="0">
      <selection activeCell="Q7" sqref="Q7"/>
    </sheetView>
  </sheetViews>
  <sheetFormatPr defaultColWidth="8.77734375" defaultRowHeight="12.75" x14ac:dyDescent="0.2"/>
  <cols>
    <col min="1" max="1" width="1.6640625" style="2" customWidth="1"/>
    <col min="2" max="2" width="6" style="6" customWidth="1"/>
    <col min="3" max="3" width="8.77734375" style="1"/>
    <col min="4" max="4" width="11" style="1" customWidth="1"/>
    <col min="5" max="6" width="12" style="1" customWidth="1"/>
    <col min="7" max="7" width="3.21875" style="2" customWidth="1"/>
    <col min="8" max="16384" width="8.77734375" style="2"/>
  </cols>
  <sheetData>
    <row r="1" spans="2:18" x14ac:dyDescent="0.2">
      <c r="B1" s="22"/>
      <c r="C1" s="23"/>
      <c r="D1" s="23"/>
      <c r="E1" s="23"/>
      <c r="F1" s="23"/>
      <c r="G1" s="24"/>
      <c r="H1" s="24"/>
      <c r="I1" s="24"/>
      <c r="J1" s="24"/>
      <c r="K1" s="24"/>
      <c r="L1" s="24"/>
      <c r="M1" s="24"/>
      <c r="N1" s="24"/>
      <c r="O1" s="24"/>
      <c r="P1" s="24"/>
      <c r="Q1" s="24"/>
      <c r="R1" s="24"/>
    </row>
    <row r="2" spans="2:18" ht="25.5" customHeight="1" thickBot="1" x14ac:dyDescent="0.25">
      <c r="B2" s="42" t="s">
        <v>1</v>
      </c>
      <c r="C2" s="43"/>
      <c r="D2" s="44"/>
      <c r="E2" s="44"/>
      <c r="F2" s="44"/>
      <c r="G2" s="45"/>
      <c r="H2" s="45"/>
      <c r="I2" s="45"/>
      <c r="J2" s="45"/>
      <c r="K2" s="45"/>
      <c r="L2" s="45"/>
      <c r="M2" s="45"/>
      <c r="N2" s="45"/>
      <c r="O2" s="45"/>
      <c r="P2" s="45"/>
      <c r="Q2" s="45"/>
      <c r="R2" s="45"/>
    </row>
    <row r="3" spans="2:18" ht="9" customHeight="1" thickBot="1" x14ac:dyDescent="0.25"/>
    <row r="4" spans="2:18" ht="32.25" customHeight="1" thickBot="1" x14ac:dyDescent="0.25">
      <c r="B4" s="1198" t="s">
        <v>17</v>
      </c>
      <c r="C4" s="1199"/>
      <c r="D4" s="1200" t="s">
        <v>18</v>
      </c>
      <c r="E4" s="1200"/>
      <c r="F4" s="1200"/>
      <c r="G4" s="1200"/>
      <c r="H4" s="1200"/>
      <c r="I4" s="1200"/>
      <c r="J4" s="1200"/>
      <c r="K4" s="1200"/>
      <c r="L4" s="1200"/>
      <c r="M4" s="1200"/>
      <c r="N4" s="1200"/>
      <c r="O4" s="1200"/>
      <c r="P4" s="1200"/>
      <c r="Q4" s="1200"/>
      <c r="R4" s="1201"/>
    </row>
    <row r="5" spans="2:18" ht="9" customHeight="1" thickBot="1" x14ac:dyDescent="0.25"/>
    <row r="6" spans="2:18" ht="97.5" customHeight="1" thickBot="1" x14ac:dyDescent="0.25">
      <c r="B6" s="21" t="s">
        <v>2</v>
      </c>
      <c r="C6" s="1202" t="s">
        <v>48</v>
      </c>
      <c r="D6" s="1203"/>
      <c r="E6" s="1203"/>
      <c r="F6" s="1203"/>
      <c r="G6" s="1203"/>
      <c r="H6" s="1203"/>
      <c r="I6" s="1203"/>
      <c r="J6" s="1203"/>
      <c r="K6" s="1203"/>
      <c r="L6" s="1203"/>
      <c r="M6" s="1203"/>
      <c r="N6" s="1203"/>
      <c r="O6" s="1203"/>
      <c r="P6" s="1203"/>
      <c r="Q6" s="1203"/>
      <c r="R6" s="1204"/>
    </row>
    <row r="7" spans="2:18" ht="7.5" customHeight="1" thickBot="1" x14ac:dyDescent="0.25">
      <c r="B7" s="1"/>
    </row>
    <row r="8" spans="2:18" ht="15" customHeight="1" thickBot="1" x14ac:dyDescent="0.25">
      <c r="B8" s="1"/>
      <c r="D8" s="91">
        <v>1.1000000000000001</v>
      </c>
      <c r="E8" s="92">
        <v>1.2</v>
      </c>
      <c r="F8" s="93">
        <v>1.3</v>
      </c>
    </row>
    <row r="9" spans="2:18" ht="48.75" customHeight="1" thickBot="1" x14ac:dyDescent="0.25">
      <c r="C9" s="3"/>
      <c r="D9" s="94" t="s">
        <v>13</v>
      </c>
      <c r="E9" s="106" t="s">
        <v>14</v>
      </c>
      <c r="F9" s="107" t="s">
        <v>15</v>
      </c>
    </row>
    <row r="10" spans="2:18" s="4" customFormat="1" ht="3.75" customHeight="1" thickBot="1" x14ac:dyDescent="0.25">
      <c r="B10" s="7"/>
      <c r="C10" s="3"/>
      <c r="D10" s="3"/>
      <c r="E10" s="5"/>
      <c r="F10" s="5"/>
    </row>
    <row r="11" spans="2:18" s="4" customFormat="1" ht="18.75" customHeight="1" x14ac:dyDescent="0.2">
      <c r="B11" s="1205" t="s">
        <v>6</v>
      </c>
      <c r="C11" s="117">
        <v>42095</v>
      </c>
      <c r="D11" s="12">
        <v>277</v>
      </c>
      <c r="E11" s="41">
        <v>49.1</v>
      </c>
      <c r="F11" s="72">
        <v>407</v>
      </c>
    </row>
    <row r="12" spans="2:18" s="4" customFormat="1" ht="18.75" customHeight="1" x14ac:dyDescent="0.2">
      <c r="B12" s="1206"/>
      <c r="C12" s="117">
        <v>42125</v>
      </c>
      <c r="D12" s="12">
        <v>265</v>
      </c>
      <c r="E12" s="41">
        <v>47</v>
      </c>
      <c r="F12" s="72">
        <v>457</v>
      </c>
    </row>
    <row r="13" spans="2:18" s="4" customFormat="1" ht="18.75" customHeight="1" x14ac:dyDescent="0.2">
      <c r="B13" s="1206"/>
      <c r="C13" s="117">
        <v>42156</v>
      </c>
      <c r="D13" s="12">
        <v>287</v>
      </c>
      <c r="E13" s="41">
        <v>50.9</v>
      </c>
      <c r="F13" s="72">
        <v>459</v>
      </c>
    </row>
    <row r="14" spans="2:18" s="4" customFormat="1" ht="18.75" customHeight="1" x14ac:dyDescent="0.2">
      <c r="B14" s="1206"/>
      <c r="C14" s="117">
        <v>42186</v>
      </c>
      <c r="D14" s="12">
        <v>286</v>
      </c>
      <c r="E14" s="41">
        <v>50.7</v>
      </c>
      <c r="F14" s="72">
        <v>485</v>
      </c>
    </row>
    <row r="15" spans="2:18" s="4" customFormat="1" ht="18.75" customHeight="1" x14ac:dyDescent="0.2">
      <c r="B15" s="1206"/>
      <c r="C15" s="117">
        <v>42217</v>
      </c>
      <c r="D15" s="12">
        <v>290</v>
      </c>
      <c r="E15" s="41">
        <v>53.5</v>
      </c>
      <c r="F15" s="72">
        <v>496</v>
      </c>
    </row>
    <row r="16" spans="2:18" s="4" customFormat="1" ht="18.75" customHeight="1" x14ac:dyDescent="0.2">
      <c r="B16" s="1206"/>
      <c r="C16" s="117">
        <v>42248</v>
      </c>
      <c r="D16" s="12">
        <v>292</v>
      </c>
      <c r="E16" s="41">
        <v>51.8</v>
      </c>
      <c r="F16" s="72">
        <v>507</v>
      </c>
    </row>
    <row r="17" spans="2:6" s="4" customFormat="1" ht="18.75" customHeight="1" x14ac:dyDescent="0.2">
      <c r="B17" s="1206"/>
      <c r="C17" s="117">
        <v>42278</v>
      </c>
      <c r="D17" s="12">
        <v>304</v>
      </c>
      <c r="E17" s="41">
        <v>53.9</v>
      </c>
      <c r="F17" s="72">
        <v>507</v>
      </c>
    </row>
    <row r="18" spans="2:6" s="4" customFormat="1" ht="18.75" customHeight="1" x14ac:dyDescent="0.2">
      <c r="B18" s="1206"/>
      <c r="C18" s="117">
        <v>42309</v>
      </c>
      <c r="D18" s="12" t="e">
        <f>SUM('Corporate Priority 1'!#REF!)</f>
        <v>#REF!</v>
      </c>
      <c r="E18" s="41">
        <v>55.3</v>
      </c>
      <c r="F18" s="72">
        <v>507</v>
      </c>
    </row>
    <row r="19" spans="2:6" s="4" customFormat="1" ht="18.75" customHeight="1" x14ac:dyDescent="0.2">
      <c r="B19" s="1206"/>
      <c r="C19" s="117">
        <v>42339</v>
      </c>
      <c r="D19" s="12" t="e">
        <f>IF('Corporate Priority 1'!#REF!="","",('Corporate Priority 1'!#REF!))</f>
        <v>#REF!</v>
      </c>
      <c r="E19" s="12" t="e">
        <f>IF('Corporate Priority 1'!#REF!="","",('Corporate Priority 1'!#REF!))</f>
        <v>#REF!</v>
      </c>
      <c r="F19" s="12" t="e">
        <f>IF('Corporate Priority 1'!#REF!="","",('Corporate Priority 1'!#REF!))</f>
        <v>#REF!</v>
      </c>
    </row>
    <row r="20" spans="2:6" s="4" customFormat="1" ht="18.75" customHeight="1" x14ac:dyDescent="0.2">
      <c r="B20" s="1206"/>
      <c r="C20" s="117">
        <v>42370</v>
      </c>
      <c r="D20" s="12" t="e">
        <f>IF('Corporate Priority 1'!#REF!="","",('Corporate Priority 1'!#REF!))</f>
        <v>#REF!</v>
      </c>
      <c r="E20" s="12" t="e">
        <f>IF('Corporate Priority 1'!#REF!="","",('Corporate Priority 1'!#REF!))</f>
        <v>#REF!</v>
      </c>
      <c r="F20" s="12" t="e">
        <f>IF('Corporate Priority 1'!#REF!="","",('Corporate Priority 1'!#REF!))</f>
        <v>#REF!</v>
      </c>
    </row>
    <row r="21" spans="2:6" s="4" customFormat="1" ht="18.75" customHeight="1" x14ac:dyDescent="0.2">
      <c r="B21" s="1206"/>
      <c r="C21" s="117">
        <v>42401</v>
      </c>
      <c r="D21" s="12" t="e">
        <f>IF('Corporate Priority 1'!#REF!="","",('Corporate Priority 1'!#REF!))</f>
        <v>#REF!</v>
      </c>
      <c r="E21" s="12" t="e">
        <f>IF('Corporate Priority 1'!#REF!="","",('Corporate Priority 1'!#REF!))</f>
        <v>#REF!</v>
      </c>
      <c r="F21" s="12" t="e">
        <f>IF('Corporate Priority 1'!#REF!="","",('Corporate Priority 1'!#REF!))</f>
        <v>#REF!</v>
      </c>
    </row>
    <row r="22" spans="2:6" s="4" customFormat="1" ht="18.75" customHeight="1" thickBot="1" x14ac:dyDescent="0.25">
      <c r="B22" s="1207"/>
      <c r="C22" s="118">
        <v>42430</v>
      </c>
      <c r="D22" s="12" t="e">
        <f>IF('Corporate Priority 1'!#REF!="","",('Corporate Priority 1'!#REF!))</f>
        <v>#REF!</v>
      </c>
      <c r="E22" s="12" t="e">
        <f>IF('Corporate Priority 1'!#REF!="","",('Corporate Priority 1'!#REF!))</f>
        <v>#REF!</v>
      </c>
      <c r="F22" s="12" t="e">
        <f>IF('Corporate Priority 1'!#REF!="","",('Corporate Priority 1'!#REF!))</f>
        <v>#REF!</v>
      </c>
    </row>
    <row r="23" spans="2:6" s="4" customFormat="1" ht="18.75" customHeight="1" thickBot="1" x14ac:dyDescent="0.25">
      <c r="B23" s="116"/>
      <c r="C23" s="3"/>
      <c r="D23" s="3"/>
      <c r="E23" s="27"/>
      <c r="F23" s="27"/>
    </row>
    <row r="24" spans="2:6" s="4" customFormat="1" ht="18.75" customHeight="1" x14ac:dyDescent="0.2">
      <c r="B24" s="1192" t="s">
        <v>7</v>
      </c>
      <c r="C24" s="119" t="s">
        <v>9</v>
      </c>
      <c r="D24" s="15"/>
      <c r="E24" s="58"/>
      <c r="F24" s="82"/>
    </row>
    <row r="25" spans="2:6" s="4" customFormat="1" ht="12" x14ac:dyDescent="0.2">
      <c r="B25" s="1193"/>
      <c r="C25" s="13" t="s">
        <v>10</v>
      </c>
      <c r="D25" s="12">
        <v>282</v>
      </c>
      <c r="E25" s="41">
        <v>50.265999999999998</v>
      </c>
      <c r="F25" s="72">
        <v>406</v>
      </c>
    </row>
    <row r="26" spans="2:6" s="4" customFormat="1" ht="18.75" customHeight="1" thickBot="1" x14ac:dyDescent="0.25">
      <c r="B26" s="1194"/>
      <c r="C26" s="14" t="s">
        <v>11</v>
      </c>
      <c r="D26" s="17"/>
      <c r="E26" s="60"/>
      <c r="F26" s="61"/>
    </row>
    <row r="27" spans="2:6" s="4" customFormat="1" ht="18.75" customHeight="1" thickBot="1" x14ac:dyDescent="0.25">
      <c r="C27" s="3"/>
      <c r="D27" s="3"/>
      <c r="E27" s="27"/>
      <c r="F27" s="27"/>
    </row>
    <row r="28" spans="2:6" s="4" customFormat="1" ht="18.75" customHeight="1" x14ac:dyDescent="0.2">
      <c r="B28" s="1195" t="s">
        <v>8</v>
      </c>
      <c r="C28" s="18" t="s">
        <v>3</v>
      </c>
      <c r="D28" s="15"/>
      <c r="E28" s="58"/>
      <c r="F28" s="28"/>
    </row>
    <row r="29" spans="2:6" s="4" customFormat="1" ht="12" x14ac:dyDescent="0.2">
      <c r="B29" s="1196"/>
      <c r="C29" s="19" t="s">
        <v>4</v>
      </c>
      <c r="D29" s="16"/>
      <c r="E29" s="59"/>
      <c r="F29" s="29"/>
    </row>
    <row r="30" spans="2:6" s="4" customFormat="1" ht="22.5" customHeight="1" x14ac:dyDescent="0.2">
      <c r="B30" s="1196"/>
      <c r="C30" s="19" t="s">
        <v>0</v>
      </c>
      <c r="D30" s="16"/>
      <c r="E30" s="59"/>
      <c r="F30" s="29"/>
    </row>
    <row r="31" spans="2:6" s="4" customFormat="1" ht="22.5" customHeight="1" thickBot="1" x14ac:dyDescent="0.25">
      <c r="B31" s="1197"/>
      <c r="C31" s="20" t="s">
        <v>5</v>
      </c>
      <c r="D31" s="17"/>
      <c r="E31" s="60"/>
      <c r="F31" s="61"/>
    </row>
    <row r="32" spans="2:6" s="4" customFormat="1" ht="22.5" customHeight="1" x14ac:dyDescent="0.2">
      <c r="C32" s="1"/>
      <c r="D32" s="1"/>
      <c r="E32" s="1"/>
      <c r="F32" s="1"/>
    </row>
    <row r="33" spans="3:6" s="4" customFormat="1" ht="22.5" customHeight="1" x14ac:dyDescent="0.2">
      <c r="C33" s="1"/>
      <c r="D33" s="1"/>
      <c r="E33" s="1"/>
      <c r="F33" s="1"/>
    </row>
  </sheetData>
  <mergeCells count="6">
    <mergeCell ref="B24:B26"/>
    <mergeCell ref="B28:B31"/>
    <mergeCell ref="B4:C4"/>
    <mergeCell ref="D4:R4"/>
    <mergeCell ref="C6:R6"/>
    <mergeCell ref="B11:B22"/>
  </mergeCells>
  <printOptions horizontalCentered="1"/>
  <pageMargins left="0.23622047244094491" right="0.23622047244094491" top="0.74803149606299213" bottom="0.74803149606299213" header="0.31496062992125984" footer="0.31496062992125984"/>
  <pageSetup paperSize="9" scale="71" orientation="landscape" r:id="rId1"/>
  <headerFooter>
    <oddFooter>&amp;L&amp;"Arial,Italic"&amp;6&amp;F&amp;R&amp;8&amp;P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B1:R28"/>
  <sheetViews>
    <sheetView topLeftCell="A4" zoomScaleNormal="100" zoomScalePageLayoutView="85" workbookViewId="0">
      <selection activeCell="C6" sqref="C6:R6"/>
    </sheetView>
  </sheetViews>
  <sheetFormatPr defaultColWidth="8.77734375" defaultRowHeight="12.75" x14ac:dyDescent="0.2"/>
  <cols>
    <col min="1" max="1" width="1.6640625" style="2" customWidth="1"/>
    <col min="2" max="2" width="6" style="6" customWidth="1"/>
    <col min="3" max="3" width="8.77734375" style="1"/>
    <col min="4" max="6" width="12.44140625" style="1" customWidth="1"/>
    <col min="7" max="7" width="12.44140625" style="2" customWidth="1"/>
    <col min="8" max="16384" width="8.77734375" style="2"/>
  </cols>
  <sheetData>
    <row r="1" spans="2:18" x14ac:dyDescent="0.2">
      <c r="B1" s="22"/>
      <c r="C1" s="23"/>
      <c r="D1" s="23"/>
      <c r="E1" s="23"/>
      <c r="F1" s="23"/>
      <c r="G1" s="24"/>
      <c r="H1" s="24"/>
      <c r="I1" s="24"/>
      <c r="J1" s="24"/>
      <c r="K1" s="24"/>
      <c r="L1" s="24"/>
      <c r="M1" s="24"/>
      <c r="N1" s="24"/>
      <c r="O1" s="24"/>
      <c r="P1" s="24"/>
      <c r="Q1" s="24"/>
      <c r="R1" s="24"/>
    </row>
    <row r="2" spans="2:18" ht="25.5" customHeight="1" thickBot="1" x14ac:dyDescent="0.25">
      <c r="B2" s="42" t="s">
        <v>30</v>
      </c>
      <c r="C2" s="43"/>
      <c r="D2" s="44"/>
      <c r="E2" s="44"/>
      <c r="F2" s="44"/>
      <c r="G2" s="45"/>
      <c r="H2" s="45"/>
      <c r="I2" s="45"/>
      <c r="J2" s="45"/>
      <c r="K2" s="45"/>
      <c r="L2" s="45"/>
      <c r="M2" s="45"/>
      <c r="N2" s="45"/>
      <c r="O2" s="45"/>
      <c r="P2" s="45"/>
      <c r="Q2" s="45"/>
      <c r="R2" s="45"/>
    </row>
    <row r="3" spans="2:18" ht="9" customHeight="1" thickBot="1" x14ac:dyDescent="0.25"/>
    <row r="4" spans="2:18" ht="51.75" customHeight="1" thickBot="1" x14ac:dyDescent="0.25">
      <c r="B4" s="1198" t="s">
        <v>17</v>
      </c>
      <c r="C4" s="1199"/>
      <c r="D4" s="1208" t="s">
        <v>28</v>
      </c>
      <c r="E4" s="1208"/>
      <c r="F4" s="1208"/>
      <c r="G4" s="1208"/>
      <c r="H4" s="1208"/>
      <c r="I4" s="1208"/>
      <c r="J4" s="1208"/>
      <c r="K4" s="1208"/>
      <c r="L4" s="1208"/>
      <c r="M4" s="1208"/>
      <c r="N4" s="1208"/>
      <c r="O4" s="1208"/>
      <c r="P4" s="1208"/>
      <c r="Q4" s="1208"/>
      <c r="R4" s="1209"/>
    </row>
    <row r="5" spans="2:18" ht="9" customHeight="1" thickBot="1" x14ac:dyDescent="0.25"/>
    <row r="6" spans="2:18" ht="94.5" customHeight="1" thickBot="1" x14ac:dyDescent="0.25">
      <c r="B6" s="21" t="s">
        <v>2</v>
      </c>
      <c r="C6" s="1210" t="s">
        <v>31</v>
      </c>
      <c r="D6" s="1211"/>
      <c r="E6" s="1211"/>
      <c r="F6" s="1211"/>
      <c r="G6" s="1211"/>
      <c r="H6" s="1211"/>
      <c r="I6" s="1211"/>
      <c r="J6" s="1211"/>
      <c r="K6" s="1211"/>
      <c r="L6" s="1211"/>
      <c r="M6" s="1211"/>
      <c r="N6" s="1211"/>
      <c r="O6" s="1211"/>
      <c r="P6" s="1211"/>
      <c r="Q6" s="1211"/>
      <c r="R6" s="1212"/>
    </row>
    <row r="7" spans="2:18" ht="7.5" customHeight="1" thickBot="1" x14ac:dyDescent="0.25">
      <c r="B7" s="1"/>
    </row>
    <row r="8" spans="2:18" ht="15" customHeight="1" thickBot="1" x14ac:dyDescent="0.25">
      <c r="B8" s="1"/>
      <c r="D8" s="91">
        <v>1.4</v>
      </c>
      <c r="E8" s="92">
        <v>1.5</v>
      </c>
      <c r="F8" s="121">
        <v>1.6</v>
      </c>
      <c r="G8" s="93">
        <v>1.7</v>
      </c>
    </row>
    <row r="9" spans="2:18" ht="72" customHeight="1" thickBot="1" x14ac:dyDescent="0.25">
      <c r="C9" s="3"/>
      <c r="D9" s="123" t="s">
        <v>32</v>
      </c>
      <c r="E9" s="124" t="s">
        <v>33</v>
      </c>
      <c r="F9" s="122" t="s">
        <v>29</v>
      </c>
      <c r="G9" s="115" t="s">
        <v>27</v>
      </c>
    </row>
    <row r="10" spans="2:18" s="4" customFormat="1" ht="3.75" customHeight="1" thickBot="1" x14ac:dyDescent="0.25">
      <c r="B10" s="7"/>
      <c r="C10" s="3"/>
      <c r="D10" s="3"/>
      <c r="E10" s="5"/>
      <c r="F10" s="5"/>
      <c r="G10" s="5"/>
    </row>
    <row r="11" spans="2:18" s="4" customFormat="1" ht="18.75" customHeight="1" x14ac:dyDescent="0.2">
      <c r="B11" s="1205" t="s">
        <v>6</v>
      </c>
      <c r="C11" s="95">
        <v>42095</v>
      </c>
      <c r="D11" s="120">
        <v>74</v>
      </c>
      <c r="E11" s="25">
        <v>11</v>
      </c>
      <c r="F11" s="130">
        <v>0.14864864864864866</v>
      </c>
      <c r="G11" s="73">
        <v>10</v>
      </c>
    </row>
    <row r="12" spans="2:18" s="4" customFormat="1" ht="18.75" customHeight="1" x14ac:dyDescent="0.2">
      <c r="B12" s="1206"/>
      <c r="C12" s="95">
        <v>42125</v>
      </c>
      <c r="D12" s="40">
        <v>83</v>
      </c>
      <c r="E12" s="26">
        <v>7</v>
      </c>
      <c r="F12" s="131">
        <v>8.4337349397590355E-2</v>
      </c>
      <c r="G12" s="72">
        <v>11</v>
      </c>
    </row>
    <row r="13" spans="2:18" s="4" customFormat="1" ht="18.75" customHeight="1" x14ac:dyDescent="0.2">
      <c r="B13" s="1206"/>
      <c r="C13" s="95">
        <v>42156</v>
      </c>
      <c r="D13" s="40">
        <v>97</v>
      </c>
      <c r="E13" s="26">
        <v>12</v>
      </c>
      <c r="F13" s="131">
        <v>0.12371134020618557</v>
      </c>
      <c r="G13" s="72">
        <v>22</v>
      </c>
    </row>
    <row r="14" spans="2:18" s="4" customFormat="1" ht="18.75" customHeight="1" x14ac:dyDescent="0.2">
      <c r="B14" s="1206"/>
      <c r="C14" s="95">
        <v>42186</v>
      </c>
      <c r="D14" s="40">
        <v>136</v>
      </c>
      <c r="E14" s="26">
        <v>16</v>
      </c>
      <c r="F14" s="131">
        <v>0.11764705882352941</v>
      </c>
      <c r="G14" s="72">
        <v>13</v>
      </c>
    </row>
    <row r="15" spans="2:18" s="4" customFormat="1" ht="18.75" customHeight="1" x14ac:dyDescent="0.2">
      <c r="B15" s="1206"/>
      <c r="C15" s="95">
        <v>42217</v>
      </c>
      <c r="D15" s="40">
        <v>123</v>
      </c>
      <c r="E15" s="26">
        <v>20</v>
      </c>
      <c r="F15" s="131">
        <v>0.16260162601626016</v>
      </c>
      <c r="G15" s="72">
        <v>12</v>
      </c>
    </row>
    <row r="16" spans="2:18" s="4" customFormat="1" ht="18.75" customHeight="1" x14ac:dyDescent="0.2">
      <c r="B16" s="1206"/>
      <c r="C16" s="95">
        <v>42248</v>
      </c>
      <c r="D16" s="40">
        <v>133</v>
      </c>
      <c r="E16" s="26">
        <v>17</v>
      </c>
      <c r="F16" s="131">
        <v>0.12781954887218044</v>
      </c>
      <c r="G16" s="72">
        <v>6</v>
      </c>
    </row>
    <row r="17" spans="2:7" s="4" customFormat="1" ht="18.75" customHeight="1" x14ac:dyDescent="0.2">
      <c r="B17" s="1206"/>
      <c r="C17" s="95">
        <v>42278</v>
      </c>
      <c r="D17" s="40" t="e">
        <f>SUM('Corporate Priority 1'!#REF!)</f>
        <v>#REF!</v>
      </c>
      <c r="E17" s="26" t="e">
        <f>SUM('Corporate Priority 1'!#REF!)</f>
        <v>#REF!</v>
      </c>
      <c r="F17" s="131" t="e">
        <f>SUM('Corporate Priority 1'!#REF!)</f>
        <v>#REF!</v>
      </c>
      <c r="G17" s="72" t="e">
        <f>SUM('Corporate Priority 1'!#REF!)</f>
        <v>#REF!</v>
      </c>
    </row>
    <row r="18" spans="2:7" s="4" customFormat="1" ht="18.75" customHeight="1" x14ac:dyDescent="0.2">
      <c r="B18" s="1206"/>
      <c r="C18" s="95">
        <v>42309</v>
      </c>
      <c r="D18" s="40" t="e">
        <f>IF('Corporate Priority 1'!#REF!="","",('Corporate Priority 1'!#REF!))</f>
        <v>#REF!</v>
      </c>
      <c r="E18" s="40" t="e">
        <f>IF('Corporate Priority 1'!#REF!="","",('Corporate Priority 1'!#REF!))</f>
        <v>#REF!</v>
      </c>
      <c r="F18" s="40" t="e">
        <f>IF('Corporate Priority 1'!#REF!="","",('Corporate Priority 1'!#REF!))</f>
        <v>#REF!</v>
      </c>
      <c r="G18" s="40" t="e">
        <f>IF('Corporate Priority 1'!#REF!="","",('Corporate Priority 1'!#REF!))</f>
        <v>#REF!</v>
      </c>
    </row>
    <row r="19" spans="2:7" s="4" customFormat="1" ht="18.75" customHeight="1" x14ac:dyDescent="0.2">
      <c r="B19" s="1206"/>
      <c r="C19" s="95">
        <v>42339</v>
      </c>
      <c r="D19" s="40" t="e">
        <f>IF('Corporate Priority 1'!#REF!="","",('Corporate Priority 1'!#REF!))</f>
        <v>#REF!</v>
      </c>
      <c r="E19" s="40" t="e">
        <f>IF('Corporate Priority 1'!#REF!="","",('Corporate Priority 1'!#REF!))</f>
        <v>#REF!</v>
      </c>
      <c r="F19" s="40" t="e">
        <f>IF('Corporate Priority 1'!#REF!="","",('Corporate Priority 1'!#REF!))</f>
        <v>#REF!</v>
      </c>
      <c r="G19" s="40" t="e">
        <f>IF('Corporate Priority 1'!#REF!="","",('Corporate Priority 1'!#REF!))</f>
        <v>#REF!</v>
      </c>
    </row>
    <row r="20" spans="2:7" s="4" customFormat="1" ht="18.75" customHeight="1" x14ac:dyDescent="0.2">
      <c r="B20" s="1206"/>
      <c r="C20" s="95">
        <v>42370</v>
      </c>
      <c r="D20" s="40" t="e">
        <f>IF('Corporate Priority 1'!#REF!="","",('Corporate Priority 1'!#REF!))</f>
        <v>#REF!</v>
      </c>
      <c r="E20" s="40" t="e">
        <f>IF('Corporate Priority 1'!#REF!="","",('Corporate Priority 1'!#REF!))</f>
        <v>#REF!</v>
      </c>
      <c r="F20" s="40" t="e">
        <f>IF('Corporate Priority 1'!#REF!="","",('Corporate Priority 1'!#REF!))</f>
        <v>#REF!</v>
      </c>
      <c r="G20" s="40" t="e">
        <f>IF('Corporate Priority 1'!#REF!="","",('Corporate Priority 1'!#REF!))</f>
        <v>#REF!</v>
      </c>
    </row>
    <row r="21" spans="2:7" s="4" customFormat="1" ht="18.75" customHeight="1" x14ac:dyDescent="0.2">
      <c r="B21" s="1206"/>
      <c r="C21" s="95">
        <v>42401</v>
      </c>
      <c r="D21" s="40" t="e">
        <f>IF('Corporate Priority 1'!#REF!="","",('Corporate Priority 1'!#REF!))</f>
        <v>#REF!</v>
      </c>
      <c r="E21" s="40" t="e">
        <f>IF('Corporate Priority 1'!#REF!="","",('Corporate Priority 1'!#REF!))</f>
        <v>#REF!</v>
      </c>
      <c r="F21" s="40" t="e">
        <f>IF('Corporate Priority 1'!#REF!="","",('Corporate Priority 1'!#REF!))</f>
        <v>#REF!</v>
      </c>
      <c r="G21" s="40" t="e">
        <f>IF('Corporate Priority 1'!#REF!="","",('Corporate Priority 1'!#REF!))</f>
        <v>#REF!</v>
      </c>
    </row>
    <row r="22" spans="2:7" s="4" customFormat="1" ht="18.75" customHeight="1" thickBot="1" x14ac:dyDescent="0.25">
      <c r="B22" s="1207"/>
      <c r="C22" s="96">
        <v>42430</v>
      </c>
      <c r="D22" s="40" t="e">
        <f>IF('Corporate Priority 1'!#REF!="","",('Corporate Priority 1'!#REF!))</f>
        <v>#REF!</v>
      </c>
      <c r="E22" s="40" t="e">
        <f>IF('Corporate Priority 1'!#REF!="","",('Corporate Priority 1'!#REF!))</f>
        <v>#REF!</v>
      </c>
      <c r="F22" s="40" t="e">
        <f>IF('Corporate Priority 1'!#REF!="","",('Corporate Priority 1'!#REF!))</f>
        <v>#REF!</v>
      </c>
      <c r="G22" s="40" t="e">
        <f>IF('Corporate Priority 1'!#REF!="","",('Corporate Priority 1'!#REF!))</f>
        <v>#REF!</v>
      </c>
    </row>
    <row r="23" spans="2:7" s="4" customFormat="1" ht="18.75" customHeight="1" x14ac:dyDescent="0.2">
      <c r="B23" s="116"/>
      <c r="C23" s="3"/>
      <c r="D23" s="3"/>
      <c r="E23" s="27"/>
      <c r="F23" s="27"/>
    </row>
    <row r="24" spans="2:7" s="4" customFormat="1" ht="19.5" customHeight="1" x14ac:dyDescent="0.2">
      <c r="B24" s="1193"/>
      <c r="C24" s="63"/>
      <c r="D24" s="39"/>
      <c r="E24" s="59"/>
      <c r="F24" s="128"/>
      <c r="G24" s="81"/>
    </row>
    <row r="25" spans="2:7" s="4" customFormat="1" ht="26.25" customHeight="1" thickBot="1" x14ac:dyDescent="0.25">
      <c r="B25" s="1194"/>
      <c r="C25" s="80" t="s">
        <v>34</v>
      </c>
      <c r="D25" s="129" t="e">
        <f>IF('Corporate Priority 1'!#REF!="","",('Corporate Priority 1'!#REF!))</f>
        <v>#REF!</v>
      </c>
      <c r="E25" s="129" t="e">
        <f>IF('Corporate Priority 1'!#REF!="","",('Corporate Priority 1'!#REF!))</f>
        <v>#REF!</v>
      </c>
      <c r="F25" s="142" t="e">
        <f>IF('Corporate Priority 1'!#REF!="","",('Corporate Priority 1'!#REF!))</f>
        <v>#REF!</v>
      </c>
      <c r="G25" s="132" t="e">
        <f>IF('Corporate Priority 1'!#REF!="","",('Corporate Priority 1'!#REF!))</f>
        <v>#REF!</v>
      </c>
    </row>
    <row r="26" spans="2:7" s="4" customFormat="1" ht="18.75" customHeight="1" x14ac:dyDescent="0.2">
      <c r="C26" s="3"/>
      <c r="D26" s="3"/>
      <c r="E26" s="27"/>
      <c r="F26" s="27"/>
    </row>
    <row r="27" spans="2:7" s="4" customFormat="1" ht="22.5" customHeight="1" x14ac:dyDescent="0.2">
      <c r="C27" s="1"/>
      <c r="D27" s="1"/>
      <c r="E27" s="1"/>
      <c r="F27" s="1"/>
    </row>
    <row r="28" spans="2:7" s="4" customFormat="1" ht="22.5" customHeight="1" x14ac:dyDescent="0.2">
      <c r="C28" s="1"/>
      <c r="D28" s="1"/>
      <c r="E28" s="1"/>
      <c r="F28" s="1"/>
    </row>
  </sheetData>
  <mergeCells count="5">
    <mergeCell ref="B4:C4"/>
    <mergeCell ref="D4:R4"/>
    <mergeCell ref="C6:R6"/>
    <mergeCell ref="B11:B22"/>
    <mergeCell ref="B24:B25"/>
  </mergeCells>
  <pageMargins left="0.25" right="0.25" top="0.75" bottom="0.75" header="0.3" footer="0.3"/>
  <pageSetup paperSize="9" scale="74" orientation="landscape" r:id="rId1"/>
  <headerFooter>
    <oddFooter>&amp;L&amp;"Arial,Italic"&amp;6&amp;F&amp;R&amp;8&amp;P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W20"/>
  <sheetViews>
    <sheetView topLeftCell="A2" zoomScale="90" zoomScaleNormal="90" zoomScalePageLayoutView="85" workbookViewId="0">
      <selection activeCell="Q7" sqref="Q7"/>
    </sheetView>
  </sheetViews>
  <sheetFormatPr defaultColWidth="8.77734375" defaultRowHeight="12.75" x14ac:dyDescent="0.2"/>
  <cols>
    <col min="1" max="1" width="1.6640625" style="150" customWidth="1"/>
    <col min="2" max="2" width="6" style="155" customWidth="1"/>
    <col min="3" max="3" width="8.77734375" style="156"/>
    <col min="4" max="5" width="7.109375" style="156" customWidth="1"/>
    <col min="6" max="6" width="4.21875" style="156" bestFit="1" customWidth="1"/>
    <col min="7" max="10" width="3.44140625" style="156" bestFit="1" customWidth="1"/>
    <col min="11" max="11" width="4.21875" style="150" bestFit="1" customWidth="1"/>
    <col min="12" max="12" width="4.21875" style="150" customWidth="1"/>
    <col min="13" max="16384" width="8.77734375" style="150"/>
  </cols>
  <sheetData>
    <row r="1" spans="2:23" x14ac:dyDescent="0.2">
      <c r="B1" s="147"/>
      <c r="C1" s="148"/>
      <c r="D1" s="148"/>
      <c r="E1" s="148"/>
      <c r="F1" s="148"/>
      <c r="G1" s="148"/>
      <c r="H1" s="148"/>
      <c r="I1" s="148"/>
      <c r="J1" s="148"/>
      <c r="K1" s="149"/>
      <c r="L1" s="149"/>
      <c r="M1" s="149"/>
      <c r="N1" s="149"/>
      <c r="O1" s="149"/>
      <c r="P1" s="149"/>
      <c r="Q1" s="149"/>
      <c r="R1" s="149"/>
      <c r="S1" s="149"/>
      <c r="T1" s="149"/>
      <c r="U1" s="149"/>
      <c r="V1" s="149"/>
      <c r="W1" s="149"/>
    </row>
    <row r="2" spans="2:23" ht="25.5" customHeight="1" thickBot="1" x14ac:dyDescent="0.25">
      <c r="B2" s="151" t="s">
        <v>30</v>
      </c>
      <c r="C2" s="152"/>
      <c r="D2" s="153"/>
      <c r="E2" s="153"/>
      <c r="F2" s="153"/>
      <c r="G2" s="153"/>
      <c r="H2" s="153"/>
      <c r="I2" s="153"/>
      <c r="J2" s="153"/>
      <c r="K2" s="154"/>
      <c r="L2" s="154"/>
      <c r="M2" s="154"/>
      <c r="N2" s="154"/>
      <c r="O2" s="154"/>
      <c r="P2" s="154"/>
      <c r="Q2" s="154"/>
      <c r="R2" s="154"/>
      <c r="S2" s="154"/>
      <c r="T2" s="154"/>
      <c r="U2" s="154"/>
      <c r="V2" s="154"/>
      <c r="W2" s="154"/>
    </row>
    <row r="3" spans="2:23" ht="9" customHeight="1" thickBot="1" x14ac:dyDescent="0.25"/>
    <row r="4" spans="2:23" ht="51.75" customHeight="1" thickBot="1" x14ac:dyDescent="0.25">
      <c r="B4" s="1216" t="s">
        <v>17</v>
      </c>
      <c r="C4" s="1217"/>
      <c r="D4" s="1218" t="s">
        <v>35</v>
      </c>
      <c r="E4" s="1218"/>
      <c r="F4" s="1218"/>
      <c r="G4" s="1218"/>
      <c r="H4" s="1218"/>
      <c r="I4" s="1218"/>
      <c r="J4" s="1218"/>
      <c r="K4" s="1218"/>
      <c r="L4" s="1218"/>
      <c r="M4" s="1218"/>
      <c r="N4" s="1218"/>
      <c r="O4" s="1218"/>
      <c r="P4" s="1218"/>
      <c r="Q4" s="1218"/>
      <c r="R4" s="1218"/>
      <c r="S4" s="1218"/>
      <c r="T4" s="1218"/>
      <c r="U4" s="1218"/>
      <c r="V4" s="1218"/>
      <c r="W4" s="1219"/>
    </row>
    <row r="5" spans="2:23" ht="12" customHeight="1" thickBot="1" x14ac:dyDescent="0.25"/>
    <row r="6" spans="2:23" ht="126.75" customHeight="1" thickBot="1" x14ac:dyDescent="0.25">
      <c r="B6" s="161" t="s">
        <v>2</v>
      </c>
      <c r="C6" s="1220" t="s">
        <v>47</v>
      </c>
      <c r="D6" s="1221"/>
      <c r="E6" s="1221"/>
      <c r="F6" s="1221"/>
      <c r="G6" s="1221"/>
      <c r="H6" s="1221"/>
      <c r="I6" s="1221"/>
      <c r="J6" s="1221"/>
      <c r="K6" s="1221"/>
      <c r="L6" s="1221"/>
      <c r="M6" s="1221"/>
      <c r="N6" s="1221"/>
      <c r="O6" s="1221"/>
      <c r="P6" s="1221"/>
      <c r="Q6" s="1221"/>
      <c r="R6" s="1221"/>
      <c r="S6" s="1221"/>
      <c r="T6" s="1221"/>
      <c r="U6" s="1221"/>
      <c r="V6" s="1221"/>
      <c r="W6" s="1222"/>
    </row>
    <row r="7" spans="2:23" ht="7.5" customHeight="1" thickBot="1" x14ac:dyDescent="0.25">
      <c r="B7" s="156"/>
    </row>
    <row r="8" spans="2:23" ht="15" customHeight="1" thickBot="1" x14ac:dyDescent="0.25">
      <c r="B8" s="156"/>
      <c r="D8" s="1223">
        <v>1.4</v>
      </c>
      <c r="E8" s="1224"/>
      <c r="F8" s="1225">
        <v>1.5</v>
      </c>
      <c r="G8" s="1226"/>
      <c r="H8" s="1226"/>
      <c r="I8" s="1226"/>
      <c r="J8" s="1226"/>
      <c r="K8" s="1226"/>
      <c r="L8" s="162">
        <v>1.6</v>
      </c>
    </row>
    <row r="9" spans="2:23" ht="75.75" customHeight="1" thickBot="1" x14ac:dyDescent="0.25">
      <c r="C9" s="160"/>
      <c r="D9" s="1227" t="s">
        <v>36</v>
      </c>
      <c r="E9" s="1228"/>
      <c r="F9" s="1229" t="s">
        <v>37</v>
      </c>
      <c r="G9" s="1229"/>
      <c r="H9" s="1229"/>
      <c r="I9" s="1229"/>
      <c r="J9" s="1229"/>
      <c r="K9" s="1229"/>
      <c r="L9" s="1230" t="s">
        <v>38</v>
      </c>
    </row>
    <row r="10" spans="2:23" s="158" customFormat="1" ht="163.5" thickBot="1" x14ac:dyDescent="0.25">
      <c r="B10" s="157"/>
      <c r="C10" s="160"/>
      <c r="D10" s="163" t="s">
        <v>39</v>
      </c>
      <c r="E10" s="164" t="s">
        <v>40</v>
      </c>
      <c r="F10" s="165" t="s">
        <v>41</v>
      </c>
      <c r="G10" s="166" t="s">
        <v>42</v>
      </c>
      <c r="H10" s="166" t="s">
        <v>43</v>
      </c>
      <c r="I10" s="166" t="s">
        <v>44</v>
      </c>
      <c r="J10" s="166" t="s">
        <v>45</v>
      </c>
      <c r="K10" s="167" t="s">
        <v>46</v>
      </c>
      <c r="L10" s="1231"/>
    </row>
    <row r="11" spans="2:23" s="158" customFormat="1" ht="18.75" customHeight="1" x14ac:dyDescent="0.2">
      <c r="B11" s="1213" t="s">
        <v>6</v>
      </c>
      <c r="C11" s="168">
        <v>42309</v>
      </c>
      <c r="D11" s="169">
        <v>96</v>
      </c>
      <c r="E11" s="170">
        <v>75</v>
      </c>
      <c r="F11" s="171">
        <v>13</v>
      </c>
      <c r="G11" s="172">
        <v>54</v>
      </c>
      <c r="H11" s="172">
        <v>45</v>
      </c>
      <c r="I11" s="172">
        <v>9</v>
      </c>
      <c r="J11" s="172">
        <v>13</v>
      </c>
      <c r="K11" s="172">
        <v>3</v>
      </c>
      <c r="L11" s="173">
        <v>308</v>
      </c>
    </row>
    <row r="12" spans="2:23" s="158" customFormat="1" ht="18.75" customHeight="1" x14ac:dyDescent="0.2">
      <c r="B12" s="1214"/>
      <c r="C12" s="174">
        <v>42339</v>
      </c>
      <c r="D12" s="175">
        <v>22</v>
      </c>
      <c r="E12" s="176">
        <v>58</v>
      </c>
      <c r="F12" s="177">
        <v>13</v>
      </c>
      <c r="G12" s="178">
        <v>30</v>
      </c>
      <c r="H12" s="178">
        <v>38</v>
      </c>
      <c r="I12" s="178">
        <v>20</v>
      </c>
      <c r="J12" s="178">
        <v>1</v>
      </c>
      <c r="K12" s="178">
        <v>3</v>
      </c>
      <c r="L12" s="179">
        <f>SUM(D12:K12)</f>
        <v>185</v>
      </c>
    </row>
    <row r="13" spans="2:23" s="158" customFormat="1" ht="18.75" customHeight="1" x14ac:dyDescent="0.2">
      <c r="B13" s="1214"/>
      <c r="C13" s="174">
        <v>42370</v>
      </c>
      <c r="D13" s="180"/>
      <c r="E13" s="181"/>
      <c r="F13" s="182"/>
      <c r="G13" s="183"/>
      <c r="H13" s="183"/>
      <c r="I13" s="183"/>
      <c r="J13" s="183"/>
      <c r="K13" s="183"/>
      <c r="L13" s="184"/>
    </row>
    <row r="14" spans="2:23" s="158" customFormat="1" ht="18.75" customHeight="1" x14ac:dyDescent="0.2">
      <c r="B14" s="1214"/>
      <c r="C14" s="174">
        <v>42401</v>
      </c>
      <c r="D14" s="180"/>
      <c r="E14" s="181"/>
      <c r="F14" s="182"/>
      <c r="G14" s="183"/>
      <c r="H14" s="183"/>
      <c r="I14" s="183"/>
      <c r="J14" s="183"/>
      <c r="K14" s="183"/>
      <c r="L14" s="184"/>
    </row>
    <row r="15" spans="2:23" s="158" customFormat="1" ht="18.75" customHeight="1" thickBot="1" x14ac:dyDescent="0.25">
      <c r="B15" s="1215"/>
      <c r="C15" s="185">
        <v>42430</v>
      </c>
      <c r="D15" s="186"/>
      <c r="E15" s="187"/>
      <c r="F15" s="188"/>
      <c r="G15" s="189"/>
      <c r="H15" s="189"/>
      <c r="I15" s="189"/>
      <c r="J15" s="189"/>
      <c r="K15" s="189"/>
      <c r="L15" s="190"/>
    </row>
    <row r="16" spans="2:23" s="158" customFormat="1" ht="18.75" customHeight="1" thickBot="1" x14ac:dyDescent="0.25">
      <c r="B16" s="159"/>
      <c r="C16" s="160"/>
      <c r="D16" s="160"/>
      <c r="E16" s="191"/>
      <c r="F16" s="191"/>
      <c r="G16" s="191"/>
      <c r="H16" s="191"/>
      <c r="I16" s="191"/>
      <c r="J16" s="191"/>
    </row>
    <row r="17" spans="2:13" s="158" customFormat="1" ht="26.25" customHeight="1" thickBot="1" x14ac:dyDescent="0.25">
      <c r="B17" s="192"/>
      <c r="C17" s="193" t="s">
        <v>34</v>
      </c>
      <c r="D17" s="194">
        <f>SUM(D11:D15)</f>
        <v>118</v>
      </c>
      <c r="E17" s="195">
        <f t="shared" ref="E17:L17" si="0">SUM(E11:E15)</f>
        <v>133</v>
      </c>
      <c r="F17" s="196">
        <f t="shared" si="0"/>
        <v>26</v>
      </c>
      <c r="G17" s="197">
        <f t="shared" si="0"/>
        <v>84</v>
      </c>
      <c r="H17" s="197">
        <f t="shared" si="0"/>
        <v>83</v>
      </c>
      <c r="I17" s="197">
        <f t="shared" si="0"/>
        <v>29</v>
      </c>
      <c r="J17" s="197">
        <f t="shared" si="0"/>
        <v>14</v>
      </c>
      <c r="K17" s="195">
        <f t="shared" si="0"/>
        <v>6</v>
      </c>
      <c r="L17" s="194">
        <f t="shared" si="0"/>
        <v>493</v>
      </c>
      <c r="M17" s="198"/>
    </row>
    <row r="18" spans="2:13" s="158" customFormat="1" ht="18.75" customHeight="1" x14ac:dyDescent="0.2">
      <c r="C18" s="160"/>
      <c r="D18" s="160"/>
      <c r="E18" s="191"/>
      <c r="F18" s="191"/>
      <c r="G18" s="191"/>
      <c r="H18" s="191"/>
      <c r="I18" s="191"/>
      <c r="J18" s="191"/>
    </row>
    <row r="19" spans="2:13" s="158" customFormat="1" ht="22.5" customHeight="1" x14ac:dyDescent="0.2">
      <c r="C19" s="156"/>
      <c r="D19" s="156"/>
      <c r="E19" s="156"/>
      <c r="F19" s="156"/>
      <c r="G19" s="156"/>
      <c r="H19" s="156"/>
      <c r="I19" s="156"/>
      <c r="J19" s="156"/>
    </row>
    <row r="20" spans="2:13" s="158" customFormat="1" ht="22.5" customHeight="1" x14ac:dyDescent="0.2">
      <c r="C20" s="156"/>
      <c r="D20" s="156"/>
      <c r="E20" s="156"/>
      <c r="F20" s="156"/>
      <c r="G20" s="156"/>
      <c r="H20" s="156"/>
      <c r="I20" s="156"/>
      <c r="J20" s="156"/>
    </row>
  </sheetData>
  <mergeCells count="9">
    <mergeCell ref="B11:B15"/>
    <mergeCell ref="B4:C4"/>
    <mergeCell ref="D4:W4"/>
    <mergeCell ref="C6:W6"/>
    <mergeCell ref="D8:E8"/>
    <mergeCell ref="F8:K8"/>
    <mergeCell ref="D9:E9"/>
    <mergeCell ref="F9:K9"/>
    <mergeCell ref="L9:L10"/>
  </mergeCells>
  <printOptions horizontalCentered="1"/>
  <pageMargins left="0.23622047244094491" right="0.23622047244094491" top="0.74803149606299213" bottom="0.74803149606299213" header="0.31496062992125984" footer="0.31496062992125984"/>
  <pageSetup paperSize="9" scale="69" orientation="landscape" r:id="rId1"/>
  <headerFooter>
    <oddFooter>&amp;L&amp;"Arial,Italic"&amp;6&amp;F&amp;R&amp;8&amp;P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B1:AL29"/>
  <sheetViews>
    <sheetView view="pageLayout" topLeftCell="A8" zoomScaleNormal="100" workbookViewId="0">
      <selection activeCell="W11" sqref="W11:W22"/>
    </sheetView>
  </sheetViews>
  <sheetFormatPr defaultColWidth="8.77734375" defaultRowHeight="12.75" x14ac:dyDescent="0.2"/>
  <cols>
    <col min="1" max="1" width="0.5546875" style="2" customWidth="1"/>
    <col min="2" max="2" width="4" style="6" customWidth="1"/>
    <col min="3" max="3" width="5.21875" style="1" customWidth="1"/>
    <col min="4" max="4" width="3.109375" style="1" hidden="1" customWidth="1"/>
    <col min="5" max="5" width="1.88671875" style="1" hidden="1" customWidth="1"/>
    <col min="6" max="6" width="0.33203125" style="1" hidden="1" customWidth="1"/>
    <col min="7" max="7" width="6.88671875" style="1" customWidth="1"/>
    <col min="8" max="8" width="7.109375" style="1" hidden="1" customWidth="1"/>
    <col min="9" max="9" width="3.44140625" style="1" hidden="1" customWidth="1"/>
    <col min="10" max="10" width="7.109375" style="1" hidden="1" customWidth="1"/>
    <col min="11" max="11" width="5.44140625" style="1" customWidth="1"/>
    <col min="12" max="12" width="5.88671875" style="1" hidden="1" customWidth="1"/>
    <col min="13" max="13" width="3.88671875" style="1" hidden="1" customWidth="1"/>
    <col min="14" max="14" width="5.5546875" style="1" hidden="1" customWidth="1"/>
    <col min="15" max="15" width="5.5546875" style="1" customWidth="1"/>
    <col min="16" max="16" width="5.5546875" style="1" hidden="1" customWidth="1"/>
    <col min="17" max="17" width="4.44140625" style="1" hidden="1" customWidth="1"/>
    <col min="18" max="18" width="5.5546875" style="1" hidden="1" customWidth="1"/>
    <col min="19" max="19" width="5.44140625" style="1" customWidth="1"/>
    <col min="20" max="20" width="5.77734375" style="1" hidden="1" customWidth="1"/>
    <col min="21" max="21" width="4.21875" style="1" hidden="1" customWidth="1"/>
    <col min="22" max="22" width="5.33203125" style="1" hidden="1" customWidth="1"/>
    <col min="23" max="23" width="5.21875" style="1" customWidth="1"/>
    <col min="24" max="24" width="7.109375" style="1" hidden="1" customWidth="1"/>
    <col min="25" max="25" width="4.109375" style="1" hidden="1" customWidth="1"/>
    <col min="26" max="26" width="7.109375" style="1" hidden="1" customWidth="1"/>
    <col min="27" max="27" width="7.109375" style="2" customWidth="1"/>
    <col min="28" max="35" width="8.77734375" style="2"/>
    <col min="36" max="36" width="11.33203125" style="2" customWidth="1"/>
    <col min="37" max="16384" width="8.77734375" style="2"/>
  </cols>
  <sheetData>
    <row r="1" spans="2:38" x14ac:dyDescent="0.2">
      <c r="B1" s="22"/>
      <c r="C1" s="23"/>
      <c r="D1" s="23"/>
      <c r="E1" s="23"/>
      <c r="F1" s="23"/>
      <c r="G1" s="23"/>
      <c r="H1" s="23"/>
      <c r="I1" s="23"/>
      <c r="J1" s="23"/>
      <c r="K1" s="23"/>
      <c r="L1" s="23"/>
      <c r="M1" s="23"/>
      <c r="N1" s="23"/>
      <c r="O1" s="23"/>
      <c r="P1" s="23"/>
      <c r="Q1" s="23"/>
      <c r="R1" s="23"/>
      <c r="S1" s="23"/>
      <c r="T1" s="23"/>
      <c r="U1" s="23"/>
      <c r="V1" s="23"/>
      <c r="W1" s="23"/>
      <c r="X1" s="23"/>
      <c r="Y1" s="23"/>
      <c r="Z1" s="23"/>
      <c r="AA1" s="24"/>
      <c r="AB1" s="24"/>
      <c r="AC1" s="24"/>
      <c r="AD1" s="24"/>
      <c r="AE1" s="24"/>
      <c r="AF1" s="24"/>
      <c r="AG1" s="24"/>
      <c r="AH1" s="24"/>
      <c r="AI1" s="24"/>
      <c r="AJ1" s="24"/>
    </row>
    <row r="2" spans="2:38" ht="25.5" customHeight="1" thickBot="1" x14ac:dyDescent="0.25">
      <c r="B2" s="42" t="s">
        <v>24</v>
      </c>
      <c r="C2" s="43"/>
      <c r="D2" s="44"/>
      <c r="E2" s="44"/>
      <c r="F2" s="44"/>
      <c r="G2" s="44"/>
      <c r="H2" s="44"/>
      <c r="I2" s="44"/>
      <c r="J2" s="44"/>
      <c r="K2" s="44"/>
      <c r="L2" s="44"/>
      <c r="M2" s="44"/>
      <c r="N2" s="44"/>
      <c r="O2" s="44"/>
      <c r="P2" s="44"/>
      <c r="Q2" s="44"/>
      <c r="R2" s="44"/>
      <c r="S2" s="44"/>
      <c r="T2" s="44"/>
      <c r="U2" s="44"/>
      <c r="V2" s="44"/>
      <c r="W2" s="44"/>
      <c r="X2" s="44"/>
      <c r="Y2" s="44"/>
      <c r="Z2" s="44"/>
      <c r="AA2" s="45"/>
      <c r="AB2" s="45"/>
      <c r="AC2" s="45"/>
      <c r="AD2" s="45"/>
      <c r="AE2" s="45"/>
      <c r="AF2" s="45"/>
      <c r="AG2" s="45"/>
      <c r="AH2" s="45"/>
      <c r="AI2" s="45"/>
      <c r="AJ2" s="45"/>
    </row>
    <row r="3" spans="2:38" ht="9" customHeight="1" thickBot="1" x14ac:dyDescent="0.25"/>
    <row r="4" spans="2:38" ht="62.25" customHeight="1" thickBot="1" x14ac:dyDescent="0.25">
      <c r="B4" s="1198" t="s">
        <v>17</v>
      </c>
      <c r="C4" s="1199"/>
      <c r="D4" s="1242" t="s">
        <v>49</v>
      </c>
      <c r="E4" s="1200"/>
      <c r="F4" s="1200"/>
      <c r="G4" s="1200"/>
      <c r="H4" s="1200"/>
      <c r="I4" s="1200"/>
      <c r="J4" s="1200"/>
      <c r="K4" s="1200"/>
      <c r="L4" s="1200"/>
      <c r="M4" s="1200"/>
      <c r="N4" s="1200"/>
      <c r="O4" s="1200"/>
      <c r="P4" s="1200"/>
      <c r="Q4" s="1200"/>
      <c r="R4" s="1200"/>
      <c r="S4" s="1200"/>
      <c r="T4" s="1200"/>
      <c r="U4" s="1200"/>
      <c r="V4" s="1200"/>
      <c r="W4" s="1200"/>
      <c r="X4" s="1200"/>
      <c r="Y4" s="1200"/>
      <c r="Z4" s="1200"/>
      <c r="AA4" s="1200"/>
      <c r="AB4" s="1200"/>
      <c r="AC4" s="1200"/>
      <c r="AD4" s="1200"/>
      <c r="AE4" s="1200"/>
      <c r="AF4" s="1200"/>
      <c r="AG4" s="1200"/>
      <c r="AH4" s="1200"/>
      <c r="AI4" s="1200"/>
      <c r="AJ4" s="1201"/>
    </row>
    <row r="5" spans="2:38" ht="9" customHeight="1" thickBot="1" x14ac:dyDescent="0.25">
      <c r="H5" s="2"/>
      <c r="I5" s="2"/>
      <c r="J5" s="2"/>
      <c r="K5" s="2"/>
      <c r="L5" s="2"/>
      <c r="M5" s="2"/>
      <c r="N5" s="2"/>
      <c r="O5" s="2"/>
      <c r="P5" s="2"/>
      <c r="Q5" s="2"/>
      <c r="R5" s="2"/>
      <c r="S5" s="2"/>
      <c r="T5" s="2"/>
      <c r="U5" s="2"/>
      <c r="V5" s="2"/>
      <c r="W5" s="2"/>
      <c r="X5" s="2"/>
      <c r="Y5" s="2"/>
      <c r="Z5" s="2"/>
    </row>
    <row r="6" spans="2:38" ht="93.75" customHeight="1" thickBot="1" x14ac:dyDescent="0.25">
      <c r="B6" s="87" t="s">
        <v>2</v>
      </c>
      <c r="C6" s="1202" t="s">
        <v>57</v>
      </c>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4"/>
    </row>
    <row r="7" spans="2:38" ht="7.5" customHeight="1" thickBot="1" x14ac:dyDescent="0.25">
      <c r="B7" s="1"/>
    </row>
    <row r="8" spans="2:38" ht="15" customHeight="1" x14ac:dyDescent="0.2">
      <c r="B8" s="1"/>
      <c r="E8" s="205"/>
      <c r="F8" s="205"/>
      <c r="G8" s="207">
        <v>3.5</v>
      </c>
      <c r="H8" s="1243">
        <v>3.6</v>
      </c>
      <c r="I8" s="1243"/>
      <c r="J8" s="1243"/>
      <c r="K8" s="1243"/>
      <c r="L8" s="1243">
        <v>3.7</v>
      </c>
      <c r="M8" s="1243"/>
      <c r="N8" s="1243"/>
      <c r="O8" s="1243"/>
      <c r="P8" s="1244">
        <v>3.8</v>
      </c>
      <c r="Q8" s="1235"/>
      <c r="R8" s="1235"/>
      <c r="S8" s="1245"/>
      <c r="T8" s="1235">
        <v>3.9</v>
      </c>
      <c r="U8" s="1235"/>
      <c r="V8" s="1235"/>
      <c r="W8" s="1236"/>
    </row>
    <row r="9" spans="2:38" ht="101.25" customHeight="1" thickBot="1" x14ac:dyDescent="0.25">
      <c r="C9" s="3"/>
      <c r="E9" s="206"/>
      <c r="F9" s="206"/>
      <c r="G9" s="208" t="s">
        <v>21</v>
      </c>
      <c r="H9" s="1241" t="s">
        <v>22</v>
      </c>
      <c r="I9" s="1241"/>
      <c r="J9" s="1241"/>
      <c r="K9" s="1241"/>
      <c r="L9" s="1241" t="s">
        <v>25</v>
      </c>
      <c r="M9" s="1241"/>
      <c r="N9" s="1241"/>
      <c r="O9" s="1241"/>
      <c r="P9" s="1232" t="s">
        <v>23</v>
      </c>
      <c r="Q9" s="1233"/>
      <c r="R9" s="1233"/>
      <c r="S9" s="1234"/>
      <c r="T9" s="1233" t="s">
        <v>59</v>
      </c>
      <c r="U9" s="1233"/>
      <c r="V9" s="1233"/>
      <c r="W9" s="1237"/>
      <c r="AB9" s="52"/>
    </row>
    <row r="10" spans="2:38" s="4" customFormat="1" ht="6.75" customHeight="1" thickBot="1" x14ac:dyDescent="0.25">
      <c r="B10" s="7"/>
      <c r="C10" s="3"/>
      <c r="D10" s="3"/>
      <c r="E10" s="3"/>
      <c r="F10" s="3"/>
      <c r="G10" s="3"/>
      <c r="H10" s="3"/>
      <c r="I10" s="3"/>
      <c r="J10" s="3"/>
      <c r="K10" s="5"/>
      <c r="L10" s="5"/>
      <c r="M10" s="5"/>
      <c r="N10" s="3"/>
      <c r="O10" s="5"/>
      <c r="P10" s="5"/>
      <c r="Q10" s="5"/>
      <c r="R10" s="3"/>
      <c r="S10" s="5"/>
      <c r="T10" s="5"/>
      <c r="U10" s="5"/>
      <c r="V10" s="3"/>
      <c r="W10" s="5"/>
      <c r="AB10" s="53"/>
    </row>
    <row r="11" spans="2:38" s="4" customFormat="1" ht="18.75" customHeight="1" x14ac:dyDescent="0.2">
      <c r="B11" s="1238" t="s">
        <v>6</v>
      </c>
      <c r="C11" s="65">
        <v>42095</v>
      </c>
      <c r="D11" s="137">
        <v>81</v>
      </c>
      <c r="E11" s="139" t="s">
        <v>16</v>
      </c>
      <c r="F11" s="133">
        <v>280</v>
      </c>
      <c r="G11" s="83">
        <v>0.3286</v>
      </c>
      <c r="H11" s="201">
        <v>157</v>
      </c>
      <c r="I11" s="201" t="s">
        <v>16</v>
      </c>
      <c r="J11" s="201">
        <v>280</v>
      </c>
      <c r="K11" s="70">
        <v>0.56430000000000002</v>
      </c>
      <c r="L11" s="201">
        <v>20</v>
      </c>
      <c r="M11" s="201" t="s">
        <v>16</v>
      </c>
      <c r="N11" s="202">
        <v>330</v>
      </c>
      <c r="O11" s="70">
        <v>9.64E-2</v>
      </c>
      <c r="P11" s="201">
        <v>1</v>
      </c>
      <c r="Q11" s="201" t="s">
        <v>16</v>
      </c>
      <c r="R11" s="202">
        <v>330</v>
      </c>
      <c r="S11" s="78">
        <v>7.1000000000000004E-3</v>
      </c>
      <c r="T11" s="201">
        <v>74</v>
      </c>
      <c r="U11" s="201" t="s">
        <v>16</v>
      </c>
      <c r="V11" s="218">
        <v>330</v>
      </c>
      <c r="W11" s="78">
        <v>3.5999999999999999E-3</v>
      </c>
      <c r="AB11" s="53"/>
      <c r="AL11" s="214"/>
    </row>
    <row r="12" spans="2:38" s="4" customFormat="1" ht="18.75" customHeight="1" x14ac:dyDescent="0.2">
      <c r="B12" s="1239"/>
      <c r="C12" s="66">
        <v>42125</v>
      </c>
      <c r="D12" s="138">
        <v>129</v>
      </c>
      <c r="E12" s="139" t="s">
        <v>16</v>
      </c>
      <c r="F12" s="134">
        <v>325</v>
      </c>
      <c r="G12" s="231">
        <v>0.39760000000000001</v>
      </c>
      <c r="H12" s="199">
        <v>172</v>
      </c>
      <c r="I12" s="199" t="s">
        <v>16</v>
      </c>
      <c r="J12" s="199">
        <v>325</v>
      </c>
      <c r="K12" s="69">
        <v>0.53010000000000002</v>
      </c>
      <c r="L12" s="199">
        <v>13</v>
      </c>
      <c r="M12" s="199" t="s">
        <v>16</v>
      </c>
      <c r="N12" s="199">
        <v>364</v>
      </c>
      <c r="O12" s="69">
        <v>6.6299999999999998E-2</v>
      </c>
      <c r="P12" s="199">
        <v>0</v>
      </c>
      <c r="Q12" s="199" t="s">
        <v>16</v>
      </c>
      <c r="R12" s="199">
        <v>364</v>
      </c>
      <c r="S12" s="79">
        <v>6.0000000000000001E-3</v>
      </c>
      <c r="T12" s="199">
        <v>4</v>
      </c>
      <c r="U12" s="199" t="s">
        <v>16</v>
      </c>
      <c r="V12" s="219">
        <v>364</v>
      </c>
      <c r="W12" s="79">
        <v>0</v>
      </c>
      <c r="AB12" s="53"/>
      <c r="AL12" s="214"/>
    </row>
    <row r="13" spans="2:38" s="4" customFormat="1" ht="18.75" customHeight="1" x14ac:dyDescent="0.2">
      <c r="B13" s="1239"/>
      <c r="C13" s="66">
        <v>42156</v>
      </c>
      <c r="D13" s="138">
        <v>160</v>
      </c>
      <c r="E13" s="139" t="s">
        <v>16</v>
      </c>
      <c r="F13" s="134">
        <v>355</v>
      </c>
      <c r="G13" s="231">
        <v>0.45029999999999998</v>
      </c>
      <c r="H13" s="199">
        <v>181</v>
      </c>
      <c r="I13" s="199" t="s">
        <v>16</v>
      </c>
      <c r="J13" s="199">
        <v>355</v>
      </c>
      <c r="K13" s="69">
        <v>0.51380000000000003</v>
      </c>
      <c r="L13" s="199">
        <v>54</v>
      </c>
      <c r="M13" s="199" t="s">
        <v>16</v>
      </c>
      <c r="N13" s="199">
        <v>343</v>
      </c>
      <c r="O13" s="69">
        <v>3.5900000000000001E-2</v>
      </c>
      <c r="P13" s="199">
        <v>2</v>
      </c>
      <c r="Q13" s="199" t="s">
        <v>16</v>
      </c>
      <c r="R13" s="199">
        <v>343</v>
      </c>
      <c r="S13" s="79">
        <v>0</v>
      </c>
      <c r="T13" s="199">
        <v>1</v>
      </c>
      <c r="U13" s="199" t="s">
        <v>16</v>
      </c>
      <c r="V13" s="219">
        <v>343</v>
      </c>
      <c r="W13" s="79">
        <v>0</v>
      </c>
      <c r="AB13" s="53"/>
      <c r="AL13" s="214"/>
    </row>
    <row r="14" spans="2:38" s="4" customFormat="1" ht="18.75" customHeight="1" x14ac:dyDescent="0.2">
      <c r="B14" s="1239"/>
      <c r="C14" s="66">
        <v>42186</v>
      </c>
      <c r="D14" s="138">
        <v>166</v>
      </c>
      <c r="E14" s="139" t="s">
        <v>16</v>
      </c>
      <c r="F14" s="134">
        <v>367</v>
      </c>
      <c r="G14" s="49">
        <v>0.4632</v>
      </c>
      <c r="H14" s="200">
        <v>139</v>
      </c>
      <c r="I14" s="200" t="s">
        <v>16</v>
      </c>
      <c r="J14" s="200">
        <v>367</v>
      </c>
      <c r="K14" s="8">
        <v>0.376</v>
      </c>
      <c r="L14" s="200">
        <v>56</v>
      </c>
      <c r="M14" s="200" t="s">
        <v>16</v>
      </c>
      <c r="N14" s="199">
        <v>353</v>
      </c>
      <c r="O14" s="69">
        <v>0.15260000000000001</v>
      </c>
      <c r="P14" s="199">
        <v>6</v>
      </c>
      <c r="Q14" s="199" t="s">
        <v>16</v>
      </c>
      <c r="R14" s="199">
        <v>353</v>
      </c>
      <c r="S14" s="79">
        <v>8.2000000000000007E-3</v>
      </c>
      <c r="T14" s="199">
        <v>0</v>
      </c>
      <c r="U14" s="199" t="s">
        <v>16</v>
      </c>
      <c r="V14" s="219">
        <v>353</v>
      </c>
      <c r="W14" s="79">
        <f>SUM(T14/V14)</f>
        <v>0</v>
      </c>
      <c r="AB14" s="53"/>
      <c r="AL14" s="214"/>
    </row>
    <row r="15" spans="2:38" s="4" customFormat="1" ht="18.75" customHeight="1" x14ac:dyDescent="0.2">
      <c r="B15" s="1239"/>
      <c r="C15" s="66">
        <v>42217</v>
      </c>
      <c r="D15" s="138">
        <v>108</v>
      </c>
      <c r="E15" s="139" t="s">
        <v>16</v>
      </c>
      <c r="F15" s="134">
        <v>245</v>
      </c>
      <c r="G15" s="49">
        <v>0.45340000000000003</v>
      </c>
      <c r="H15" s="200">
        <v>88</v>
      </c>
      <c r="I15" s="200" t="s">
        <v>16</v>
      </c>
      <c r="J15" s="200">
        <v>245</v>
      </c>
      <c r="K15" s="131">
        <v>0.35630000000000001</v>
      </c>
      <c r="L15" s="200">
        <v>55</v>
      </c>
      <c r="M15" s="200" t="s">
        <v>16</v>
      </c>
      <c r="N15" s="199">
        <v>349</v>
      </c>
      <c r="O15" s="69">
        <v>0.1822</v>
      </c>
      <c r="P15" s="199">
        <v>3</v>
      </c>
      <c r="Q15" s="199" t="s">
        <v>16</v>
      </c>
      <c r="R15" s="199">
        <v>349</v>
      </c>
      <c r="S15" s="79">
        <v>8.0999999999999996E-3</v>
      </c>
      <c r="T15" s="199">
        <v>1</v>
      </c>
      <c r="U15" s="199" t="s">
        <v>16</v>
      </c>
      <c r="V15" s="219">
        <v>349</v>
      </c>
      <c r="W15" s="79">
        <v>0</v>
      </c>
      <c r="AB15" s="53"/>
      <c r="AL15" s="214"/>
    </row>
    <row r="16" spans="2:38" s="4" customFormat="1" ht="18.75" customHeight="1" x14ac:dyDescent="0.2">
      <c r="B16" s="1239"/>
      <c r="C16" s="66">
        <v>42248</v>
      </c>
      <c r="D16" s="138">
        <v>148</v>
      </c>
      <c r="E16" s="139" t="s">
        <v>16</v>
      </c>
      <c r="F16" s="134">
        <v>294</v>
      </c>
      <c r="G16" s="49">
        <v>0.50509999999999999</v>
      </c>
      <c r="H16" s="200">
        <v>113</v>
      </c>
      <c r="I16" s="200" t="s">
        <v>16</v>
      </c>
      <c r="J16" s="200">
        <v>294</v>
      </c>
      <c r="K16" s="8">
        <v>0.38229999999999997</v>
      </c>
      <c r="L16" s="200">
        <v>65</v>
      </c>
      <c r="M16" s="200" t="s">
        <v>16</v>
      </c>
      <c r="N16" s="199">
        <v>380</v>
      </c>
      <c r="O16" s="69">
        <v>0.1024</v>
      </c>
      <c r="P16" s="199">
        <v>10</v>
      </c>
      <c r="Q16" s="199" t="s">
        <v>16</v>
      </c>
      <c r="R16" s="199">
        <v>380</v>
      </c>
      <c r="S16" s="79">
        <v>6.7999999999999996E-3</v>
      </c>
      <c r="T16" s="199">
        <v>1</v>
      </c>
      <c r="U16" s="199" t="s">
        <v>16</v>
      </c>
      <c r="V16" s="219">
        <v>380</v>
      </c>
      <c r="W16" s="79">
        <v>3.3999999999999998E-3</v>
      </c>
      <c r="AB16" s="53"/>
      <c r="AL16" s="214"/>
    </row>
    <row r="17" spans="2:38" s="4" customFormat="1" ht="18.75" customHeight="1" x14ac:dyDescent="0.2">
      <c r="B17" s="1239"/>
      <c r="C17" s="66">
        <v>42278</v>
      </c>
      <c r="D17" s="138">
        <v>165</v>
      </c>
      <c r="E17" s="139" t="s">
        <v>16</v>
      </c>
      <c r="F17" s="134">
        <v>438</v>
      </c>
      <c r="G17" s="49">
        <v>0.38479999999999998</v>
      </c>
      <c r="H17" s="200">
        <v>175</v>
      </c>
      <c r="I17" s="200" t="s">
        <v>16</v>
      </c>
      <c r="J17" s="200">
        <v>438</v>
      </c>
      <c r="K17" s="8">
        <v>0.39369999999999999</v>
      </c>
      <c r="L17" s="200">
        <v>44</v>
      </c>
      <c r="M17" s="200" t="s">
        <v>16</v>
      </c>
      <c r="N17" s="199">
        <v>281</v>
      </c>
      <c r="O17" s="69">
        <v>0.19239999999999999</v>
      </c>
      <c r="P17" s="199">
        <v>2</v>
      </c>
      <c r="Q17" s="199" t="s">
        <v>16</v>
      </c>
      <c r="R17" s="199">
        <v>281</v>
      </c>
      <c r="S17" s="79">
        <v>2.9100000000000001E-2</v>
      </c>
      <c r="T17" s="199">
        <v>4</v>
      </c>
      <c r="U17" s="199" t="s">
        <v>16</v>
      </c>
      <c r="V17" s="219">
        <v>281</v>
      </c>
      <c r="W17" s="79">
        <v>0</v>
      </c>
      <c r="AB17" s="53"/>
      <c r="AL17" s="214"/>
    </row>
    <row r="18" spans="2:38" s="4" customFormat="1" ht="18.75" customHeight="1" x14ac:dyDescent="0.2">
      <c r="B18" s="1239"/>
      <c r="C18" s="66">
        <v>42309</v>
      </c>
      <c r="D18" s="138" t="e">
        <f>('Corporate Priority 1'!#REF!)</f>
        <v>#REF!</v>
      </c>
      <c r="E18" s="139" t="s">
        <v>16</v>
      </c>
      <c r="F18" s="134" t="e">
        <f>('Corporate Priority 1'!#REF!)</f>
        <v>#REF!</v>
      </c>
      <c r="G18" s="49">
        <v>0.43049999999999999</v>
      </c>
      <c r="H18" s="200">
        <v>107</v>
      </c>
      <c r="I18" s="200" t="s">
        <v>16</v>
      </c>
      <c r="J18" s="200">
        <v>289</v>
      </c>
      <c r="K18" s="8">
        <v>0.3695</v>
      </c>
      <c r="L18" s="200">
        <v>69</v>
      </c>
      <c r="M18" s="200" t="s">
        <v>16</v>
      </c>
      <c r="N18" s="199">
        <v>395</v>
      </c>
      <c r="O18" s="69">
        <v>0.17630000000000001</v>
      </c>
      <c r="P18" s="199">
        <v>6</v>
      </c>
      <c r="Q18" s="199" t="s">
        <v>16</v>
      </c>
      <c r="R18" s="199">
        <v>395</v>
      </c>
      <c r="S18" s="79">
        <v>2.3699999999999999E-2</v>
      </c>
      <c r="T18" s="199">
        <v>4</v>
      </c>
      <c r="U18" s="199" t="s">
        <v>16</v>
      </c>
      <c r="V18" s="219">
        <v>395</v>
      </c>
      <c r="W18" s="79">
        <v>0</v>
      </c>
      <c r="AB18" s="53"/>
      <c r="AL18" s="214"/>
    </row>
    <row r="19" spans="2:38" s="4" customFormat="1" ht="18.75" customHeight="1" x14ac:dyDescent="0.2">
      <c r="B19" s="1239"/>
      <c r="C19" s="66">
        <v>42339</v>
      </c>
      <c r="D19" s="138" t="e">
        <f>IF('Corporate Priority 1'!#REF!="","",'Corporate Priority 1'!#REF!)</f>
        <v>#REF!</v>
      </c>
      <c r="E19" s="139"/>
      <c r="F19" s="138" t="e">
        <f>IF('Corporate Priority 1'!#REF!="","",'Corporate Priority 1'!#REF!)</f>
        <v>#REF!</v>
      </c>
      <c r="G19" s="49">
        <v>0.48449999999999999</v>
      </c>
      <c r="H19" s="200" t="e">
        <f>IF('Corporate Priority 1'!#REF!="","",'Corporate Priority 1'!#REF!)</f>
        <v>#REF!</v>
      </c>
      <c r="I19" s="200"/>
      <c r="J19" s="200" t="e">
        <f>IF('Corporate Priority 1'!#REF!="","",'Corporate Priority 1'!#REF!)</f>
        <v>#REF!</v>
      </c>
      <c r="K19" s="8">
        <v>0.34499999999999997</v>
      </c>
      <c r="L19" s="200">
        <v>96</v>
      </c>
      <c r="M19" s="200" t="s">
        <v>16</v>
      </c>
      <c r="N19" s="200">
        <v>379</v>
      </c>
      <c r="O19" s="69">
        <v>0.15890000000000001</v>
      </c>
      <c r="P19" s="200">
        <v>6</v>
      </c>
      <c r="Q19" s="199" t="s">
        <v>16</v>
      </c>
      <c r="R19" s="200">
        <v>379</v>
      </c>
      <c r="S19" s="79">
        <v>1.1599999999999999E-2</v>
      </c>
      <c r="T19" s="200">
        <v>9</v>
      </c>
      <c r="U19" s="199" t="s">
        <v>16</v>
      </c>
      <c r="V19" s="220">
        <v>379</v>
      </c>
      <c r="W19" s="79">
        <v>0</v>
      </c>
      <c r="AB19" s="53"/>
      <c r="AL19" s="214"/>
    </row>
    <row r="20" spans="2:38" s="4" customFormat="1" ht="18.75" customHeight="1" x14ac:dyDescent="0.2">
      <c r="B20" s="1239"/>
      <c r="C20" s="66">
        <v>42370</v>
      </c>
      <c r="D20" s="138" t="e">
        <f>IF('Corporate Priority 1'!#REF!="","",'Corporate Priority 1'!#REF!)</f>
        <v>#REF!</v>
      </c>
      <c r="E20" s="139"/>
      <c r="F20" s="138" t="e">
        <f>IF('Corporate Priority 1'!#REF!="","",'Corporate Priority 1'!#REF!)</f>
        <v>#REF!</v>
      </c>
      <c r="G20" s="49">
        <v>0.40820000000000001</v>
      </c>
      <c r="H20" s="200" t="e">
        <f>IF('Corporate Priority 1'!#REF!="","",'Corporate Priority 1'!#REF!)</f>
        <v>#REF!</v>
      </c>
      <c r="I20" s="200"/>
      <c r="J20" s="200" t="e">
        <f>IF('Corporate Priority 1'!#REF!="","",'Corporate Priority 1'!#REF!)</f>
        <v>#REF!</v>
      </c>
      <c r="K20" s="8">
        <v>0.3367</v>
      </c>
      <c r="L20" s="200" t="e">
        <f>IF('Corporate Priority 1'!#REF!="","",'Corporate Priority 1'!#REF!)</f>
        <v>#REF!</v>
      </c>
      <c r="M20" s="200" t="s">
        <v>16</v>
      </c>
      <c r="N20" s="200">
        <v>217</v>
      </c>
      <c r="O20" s="69">
        <v>0.24079999999999999</v>
      </c>
      <c r="P20" s="200" t="e">
        <f>IF('Corporate Priority 1'!#REF!="","",'Corporate Priority 1'!#REF!)</f>
        <v>#REF!</v>
      </c>
      <c r="Q20" s="199" t="s">
        <v>16</v>
      </c>
      <c r="R20" s="200">
        <v>217</v>
      </c>
      <c r="S20" s="79">
        <v>6.1000000000000004E-3</v>
      </c>
      <c r="T20" s="200">
        <v>5</v>
      </c>
      <c r="U20" s="199" t="s">
        <v>16</v>
      </c>
      <c r="V20" s="220">
        <v>217</v>
      </c>
      <c r="W20" s="79">
        <v>8.2000000000000007E-3</v>
      </c>
      <c r="AB20" s="53"/>
      <c r="AL20" s="214"/>
    </row>
    <row r="21" spans="2:38" s="4" customFormat="1" ht="18.75" customHeight="1" x14ac:dyDescent="0.2">
      <c r="B21" s="1239"/>
      <c r="C21" s="66">
        <v>42401</v>
      </c>
      <c r="D21" s="138" t="e">
        <f>IF('Corporate Priority 1'!#REF!="","",'Corporate Priority 1'!#REF!)</f>
        <v>#REF!</v>
      </c>
      <c r="E21" s="139"/>
      <c r="F21" s="138" t="e">
        <f>IF('Corporate Priority 1'!#REF!="","",'Corporate Priority 1'!#REF!)</f>
        <v>#REF!</v>
      </c>
      <c r="G21" s="49">
        <v>0.41820000000000002</v>
      </c>
      <c r="H21" s="215" t="e">
        <f>IF('Corporate Priority 1'!#REF!="","",'Corporate Priority 1'!#REF!)</f>
        <v>#REF!</v>
      </c>
      <c r="I21" s="215"/>
      <c r="J21" s="215" t="e">
        <f>IF('Corporate Priority 1'!#REF!="","",'Corporate Priority 1'!#REF!)</f>
        <v>#REF!</v>
      </c>
      <c r="K21" s="8">
        <v>0.33510000000000001</v>
      </c>
      <c r="L21" s="200" t="e">
        <f>IF('Corporate Priority 1'!#REF!="","",'Corporate Priority 1'!#REF!)</f>
        <v>#REF!</v>
      </c>
      <c r="M21" s="200" t="s">
        <v>16</v>
      </c>
      <c r="N21" s="200">
        <v>55</v>
      </c>
      <c r="O21" s="69">
        <v>0.22789999999999999</v>
      </c>
      <c r="P21" s="200">
        <v>0</v>
      </c>
      <c r="Q21" s="199" t="s">
        <v>16</v>
      </c>
      <c r="R21" s="200">
        <v>55</v>
      </c>
      <c r="S21" s="222">
        <v>5.4000000000000003E-3</v>
      </c>
      <c r="T21" s="224">
        <v>1</v>
      </c>
      <c r="U21" s="223" t="s">
        <v>16</v>
      </c>
      <c r="V21" s="225">
        <v>55</v>
      </c>
      <c r="W21" s="222">
        <v>1.34E-2</v>
      </c>
      <c r="AB21" s="53"/>
    </row>
    <row r="22" spans="2:38" s="4" customFormat="1" ht="18.75" customHeight="1" thickBot="1" x14ac:dyDescent="0.25">
      <c r="B22" s="1240"/>
      <c r="C22" s="227">
        <v>42430</v>
      </c>
      <c r="D22" s="138" t="e">
        <f>IF('Corporate Priority 1'!#REF!="","",'Corporate Priority 1'!#REF!)</f>
        <v>#REF!</v>
      </c>
      <c r="E22" s="139"/>
      <c r="F22" s="138" t="e">
        <f>IF('Corporate Priority 1'!#REF!="","",'Corporate Priority 1'!#REF!)</f>
        <v>#REF!</v>
      </c>
      <c r="G22" s="232" t="e">
        <f>IF('Corporate Priority 1'!#REF!="","",'Corporate Priority 1'!#REF!)</f>
        <v>#REF!</v>
      </c>
      <c r="H22" s="203" t="e">
        <f>IF('Corporate Priority 1'!#REF!="","",'Corporate Priority 1'!#REF!)</f>
        <v>#REF!</v>
      </c>
      <c r="I22" s="203"/>
      <c r="J22" s="203" t="e">
        <f>IF('Corporate Priority 1'!#REF!="","",'Corporate Priority 1'!#REF!)</f>
        <v>#REF!</v>
      </c>
      <c r="K22" s="10" t="e">
        <f>IF('Corporate Priority 1'!#REF!="","",'Corporate Priority 1'!#REF!)</f>
        <v>#REF!</v>
      </c>
      <c r="L22" s="203" t="e">
        <f>IF('Corporate Priority 1'!#REF!="","",'Corporate Priority 1'!#REF!)</f>
        <v>#REF!</v>
      </c>
      <c r="M22" s="203"/>
      <c r="N22" s="203" t="e">
        <f>IF('Corporate Priority 1'!#REF!="","",'Corporate Priority 1'!#REF!)</f>
        <v>#REF!</v>
      </c>
      <c r="O22" s="71" t="e">
        <f>IF('Corporate Priority 1'!#REF!="","",'Corporate Priority 1'!#REF!)</f>
        <v>#REF!</v>
      </c>
      <c r="P22" s="203" t="e">
        <f>IF('Corporate Priority 1'!#REF!="","",'Corporate Priority 1'!#REF!)</f>
        <v>#REF!</v>
      </c>
      <c r="Q22" s="204"/>
      <c r="R22" s="203" t="e">
        <f>IF('Corporate Priority 1'!#REF!="","",'Corporate Priority 1'!#REF!)</f>
        <v>#REF!</v>
      </c>
      <c r="S22" s="11" t="e">
        <f>IF('Corporate Priority 1'!#REF!="","",'Corporate Priority 1'!#REF!)</f>
        <v>#REF!</v>
      </c>
      <c r="T22" s="203"/>
      <c r="U22" s="204"/>
      <c r="V22" s="217"/>
      <c r="W22" s="221" t="e">
        <f>IF('Corporate Priority 1'!#REF!="","",'Corporate Priority 1'!#REF!)</f>
        <v>#REF!</v>
      </c>
      <c r="AB22" s="53"/>
    </row>
    <row r="23" spans="2:38" s="4" customFormat="1" ht="3.75" customHeight="1" thickBot="1" x14ac:dyDescent="0.25">
      <c r="B23" s="9"/>
      <c r="C23" s="228"/>
      <c r="D23" s="3"/>
      <c r="E23" s="3"/>
      <c r="F23" s="3"/>
      <c r="G23" s="5"/>
      <c r="H23" s="5"/>
      <c r="I23" s="5"/>
      <c r="J23" s="5"/>
      <c r="K23" s="5"/>
      <c r="L23" s="5"/>
      <c r="M23" s="5"/>
      <c r="N23" s="3"/>
      <c r="O23" s="5"/>
      <c r="P23" s="5"/>
      <c r="Q23" s="5"/>
      <c r="R23" s="3"/>
      <c r="S23" s="5"/>
      <c r="T23" s="5"/>
      <c r="U23" s="5"/>
      <c r="V23" s="3"/>
      <c r="W23" s="5"/>
      <c r="AB23" s="54"/>
    </row>
    <row r="24" spans="2:38" s="4" customFormat="1" ht="18.75" customHeight="1" x14ac:dyDescent="0.2">
      <c r="B24" s="1192" t="s">
        <v>7</v>
      </c>
      <c r="C24" s="229" t="s">
        <v>9</v>
      </c>
      <c r="D24" s="113"/>
      <c r="E24" s="135"/>
      <c r="F24" s="135"/>
      <c r="G24" s="68"/>
      <c r="H24" s="88"/>
      <c r="I24" s="88"/>
      <c r="J24" s="88"/>
      <c r="K24" s="68"/>
      <c r="L24" s="88"/>
      <c r="M24" s="88"/>
      <c r="N24" s="77"/>
      <c r="O24" s="68"/>
      <c r="P24" s="88"/>
      <c r="Q24" s="88"/>
      <c r="R24" s="77"/>
      <c r="S24" s="56"/>
      <c r="T24" s="88"/>
      <c r="U24" s="88"/>
      <c r="V24" s="77"/>
      <c r="W24" s="56"/>
      <c r="AB24" s="55"/>
    </row>
    <row r="25" spans="2:38" s="4" customFormat="1" ht="18.75" customHeight="1" x14ac:dyDescent="0.2">
      <c r="B25" s="1193"/>
      <c r="C25" s="230" t="s">
        <v>10</v>
      </c>
      <c r="D25" s="144"/>
      <c r="E25" s="136"/>
      <c r="F25" s="136"/>
      <c r="G25" s="67"/>
      <c r="H25" s="89"/>
      <c r="I25" s="89"/>
      <c r="J25" s="89"/>
      <c r="K25" s="67"/>
      <c r="L25" s="89"/>
      <c r="M25" s="89"/>
      <c r="N25" s="114"/>
      <c r="O25" s="67"/>
      <c r="P25" s="89"/>
      <c r="Q25" s="89"/>
      <c r="R25" s="114"/>
      <c r="S25" s="57"/>
      <c r="T25" s="89"/>
      <c r="U25" s="89"/>
      <c r="V25" s="114"/>
      <c r="W25" s="57"/>
      <c r="AB25" s="55"/>
    </row>
    <row r="26" spans="2:38" s="4" customFormat="1" ht="24" customHeight="1" thickBot="1" x14ac:dyDescent="0.25">
      <c r="B26" s="1194"/>
      <c r="C26" s="226" t="s">
        <v>11</v>
      </c>
      <c r="D26" s="146" t="e">
        <f>IF('Corporate Priority 1'!#REF!="","",('Corporate Priority 1'!#REF!))</f>
        <v>#REF!</v>
      </c>
      <c r="E26" s="141" t="s">
        <v>16</v>
      </c>
      <c r="F26" s="143" t="e">
        <f>IF('Corporate Priority 1'!#REF!="","",('Corporate Priority 1'!#REF!))</f>
        <v>#REF!</v>
      </c>
      <c r="G26" s="209">
        <v>0.42599999999999999</v>
      </c>
      <c r="H26" s="210" t="e">
        <f>IF('Corporate Priority 1'!#REF!="","",('Corporate Priority 1'!#REF!))</f>
        <v>#REF!</v>
      </c>
      <c r="I26" s="210" t="s">
        <v>16</v>
      </c>
      <c r="J26" s="210" t="e">
        <f>IF('Corporate Priority 1'!#REF!="","",('Corporate Priority 1'!#REF!))</f>
        <v>#REF!</v>
      </c>
      <c r="K26" s="10">
        <v>0.40649999999999997</v>
      </c>
      <c r="L26" s="217" t="e">
        <f>IF('Corporate Priority 1'!#REF!="","",('Corporate Priority 1'!#REF!))</f>
        <v>#REF!</v>
      </c>
      <c r="M26" s="86" t="s">
        <v>16</v>
      </c>
      <c r="N26" s="216" t="e">
        <f>IF('Corporate Priority 1'!#REF!="","",('Corporate Priority 1'!#REF!))</f>
        <v>#REF!</v>
      </c>
      <c r="O26" s="10">
        <v>0.15359999999999999</v>
      </c>
      <c r="P26" s="217" t="e">
        <f>IF('Corporate Priority 1'!#REF!="","",('Corporate Priority 1'!#REF!))</f>
        <v>#REF!</v>
      </c>
      <c r="Q26" s="86" t="s">
        <v>16</v>
      </c>
      <c r="R26" s="216" t="e">
        <f>IF('Corporate Priority 1'!#REF!="","",('Corporate Priority 1'!#REF!))</f>
        <v>#REF!</v>
      </c>
      <c r="S26" s="85" t="e">
        <f>IF('Corporate Priority 1'!#REF!="","",('Corporate Priority 1'!#REF!))</f>
        <v>#REF!</v>
      </c>
      <c r="T26" s="217">
        <v>285</v>
      </c>
      <c r="U26" s="86" t="s">
        <v>16</v>
      </c>
      <c r="V26" s="216">
        <v>3742</v>
      </c>
      <c r="W26" s="85">
        <v>2.8999999999999998E-3</v>
      </c>
      <c r="AB26" s="55"/>
    </row>
    <row r="27" spans="2:38" s="4" customFormat="1" ht="3.75" customHeight="1" x14ac:dyDescent="0.2">
      <c r="B27" s="9"/>
      <c r="C27" s="3"/>
      <c r="D27" s="3"/>
      <c r="E27" s="3"/>
      <c r="F27" s="3"/>
      <c r="G27" s="3"/>
      <c r="H27" s="3"/>
      <c r="I27" s="3"/>
      <c r="J27" s="3"/>
      <c r="K27" s="27"/>
      <c r="L27" s="27"/>
      <c r="M27" s="27"/>
      <c r="N27" s="3"/>
      <c r="O27" s="27"/>
      <c r="P27" s="27"/>
      <c r="Q27" s="27"/>
      <c r="R27" s="27"/>
      <c r="S27" s="27"/>
      <c r="T27" s="27"/>
      <c r="U27" s="27"/>
      <c r="V27" s="27"/>
      <c r="W27" s="27"/>
      <c r="X27" s="27"/>
      <c r="Y27" s="27"/>
      <c r="Z27" s="3"/>
      <c r="AA27" s="27"/>
      <c r="AB27" s="54"/>
    </row>
    <row r="29" spans="2:38" x14ac:dyDescent="0.2">
      <c r="D29" s="140"/>
      <c r="E29" s="145"/>
      <c r="F29" s="145"/>
      <c r="G29" s="55"/>
      <c r="H29" s="99"/>
    </row>
  </sheetData>
  <mergeCells count="13">
    <mergeCell ref="B4:C4"/>
    <mergeCell ref="D4:AJ4"/>
    <mergeCell ref="C6:AJ6"/>
    <mergeCell ref="H8:K8"/>
    <mergeCell ref="L8:O8"/>
    <mergeCell ref="P8:S8"/>
    <mergeCell ref="P9:S9"/>
    <mergeCell ref="T8:W8"/>
    <mergeCell ref="T9:W9"/>
    <mergeCell ref="B11:B22"/>
    <mergeCell ref="B24:B26"/>
    <mergeCell ref="H9:K9"/>
    <mergeCell ref="L9:O9"/>
  </mergeCells>
  <printOptions horizontalCentered="1"/>
  <pageMargins left="0.23622047244094488" right="0.23622047244094488" top="0.3543307086614173" bottom="0.15748031496062992" header="0.31496062992125984" footer="0.31496062992125984"/>
  <pageSetup paperSize="9" scale="85" orientation="landscape" r:id="rId1"/>
  <headerFooter>
    <oddFooter>&amp;L&amp;"Arial,Italic"&amp;6&amp;F&amp;R&amp;8&amp;P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8F0FEF"/>
    <pageSetUpPr fitToPage="1"/>
  </sheetPr>
  <dimension ref="B1:Q27"/>
  <sheetViews>
    <sheetView topLeftCell="A12" zoomScale="115" zoomScaleNormal="115" zoomScaleSheetLayoutView="115" zoomScalePageLayoutView="70" workbookViewId="0">
      <selection activeCell="K32" sqref="K32"/>
    </sheetView>
  </sheetViews>
  <sheetFormatPr defaultColWidth="8.77734375" defaultRowHeight="12.75" x14ac:dyDescent="0.2"/>
  <cols>
    <col min="1" max="1" width="1.6640625" style="2" customWidth="1"/>
    <col min="2" max="2" width="6" style="6" customWidth="1"/>
    <col min="3" max="3" width="9.33203125" style="1" customWidth="1"/>
    <col min="4" max="5" width="9.77734375" style="1" customWidth="1"/>
    <col min="6" max="6" width="2.33203125" style="1" customWidth="1"/>
    <col min="7" max="7" width="9.77734375" style="2" customWidth="1"/>
    <col min="8" max="16" width="8.77734375" style="2"/>
    <col min="17" max="17" width="10.33203125" style="2" customWidth="1"/>
    <col min="18" max="16384" width="8.77734375" style="2"/>
  </cols>
  <sheetData>
    <row r="1" spans="2:17" ht="13.5" thickBot="1" x14ac:dyDescent="0.25">
      <c r="B1" s="98"/>
      <c r="C1" s="99"/>
      <c r="D1" s="99"/>
      <c r="E1" s="99"/>
      <c r="F1" s="99"/>
      <c r="G1" s="100"/>
      <c r="H1" s="100"/>
      <c r="I1" s="100"/>
      <c r="J1" s="100"/>
      <c r="K1" s="100"/>
      <c r="L1" s="100"/>
      <c r="M1" s="100"/>
      <c r="N1" s="100"/>
      <c r="O1" s="100"/>
      <c r="P1" s="100"/>
      <c r="Q1" s="100"/>
    </row>
    <row r="2" spans="2:17" ht="25.5" customHeight="1" thickBot="1" x14ac:dyDescent="0.25">
      <c r="B2" s="101" t="s">
        <v>26</v>
      </c>
      <c r="C2" s="102"/>
      <c r="D2" s="103"/>
      <c r="E2" s="103"/>
      <c r="F2" s="103"/>
      <c r="G2" s="104"/>
      <c r="H2" s="104"/>
      <c r="I2" s="104"/>
      <c r="J2" s="104"/>
      <c r="K2" s="104"/>
      <c r="L2" s="104"/>
      <c r="M2" s="104"/>
      <c r="N2" s="104"/>
      <c r="O2" s="104"/>
      <c r="P2" s="104"/>
      <c r="Q2" s="105"/>
    </row>
    <row r="3" spans="2:17" ht="9" customHeight="1" thickBot="1" x14ac:dyDescent="0.25"/>
    <row r="4" spans="2:17" ht="119.25" customHeight="1" thickBot="1" x14ac:dyDescent="0.25">
      <c r="B4" s="1198" t="s">
        <v>17</v>
      </c>
      <c r="C4" s="1199"/>
      <c r="D4" s="1246" t="s">
        <v>52</v>
      </c>
      <c r="E4" s="1247"/>
      <c r="F4" s="1247"/>
      <c r="G4" s="1247"/>
      <c r="H4" s="1247"/>
      <c r="I4" s="1247"/>
      <c r="J4" s="1247"/>
      <c r="K4" s="1247"/>
      <c r="L4" s="1247"/>
      <c r="M4" s="1247"/>
      <c r="N4" s="1247"/>
      <c r="O4" s="1247"/>
      <c r="P4" s="1247"/>
      <c r="Q4" s="1248"/>
    </row>
    <row r="5" spans="2:17" ht="9" customHeight="1" thickBot="1" x14ac:dyDescent="0.25"/>
    <row r="6" spans="2:17" ht="112.5" customHeight="1" thickBot="1" x14ac:dyDescent="0.25">
      <c r="B6" s="87" t="s">
        <v>2</v>
      </c>
      <c r="C6" s="1249" t="s">
        <v>56</v>
      </c>
      <c r="D6" s="1211"/>
      <c r="E6" s="1211"/>
      <c r="F6" s="1211"/>
      <c r="G6" s="1211"/>
      <c r="H6" s="1211"/>
      <c r="I6" s="1211"/>
      <c r="J6" s="1211"/>
      <c r="K6" s="1211"/>
      <c r="L6" s="1211"/>
      <c r="M6" s="1211"/>
      <c r="N6" s="1211"/>
      <c r="O6" s="1211"/>
      <c r="P6" s="1211"/>
      <c r="Q6" s="1212"/>
    </row>
    <row r="7" spans="2:17" ht="7.5" customHeight="1" thickBot="1" x14ac:dyDescent="0.25">
      <c r="B7" s="1"/>
    </row>
    <row r="8" spans="2:17" ht="15" customHeight="1" thickBot="1" x14ac:dyDescent="0.25">
      <c r="B8" s="1"/>
      <c r="D8" s="108">
        <v>12.1</v>
      </c>
      <c r="E8" s="109">
        <v>12.2</v>
      </c>
      <c r="F8" s="110"/>
    </row>
    <row r="9" spans="2:17" ht="69" customHeight="1" thickBot="1" x14ac:dyDescent="0.25">
      <c r="C9" s="3"/>
      <c r="D9" s="111" t="s">
        <v>19</v>
      </c>
      <c r="E9" s="112" t="s">
        <v>20</v>
      </c>
      <c r="F9" s="37"/>
      <c r="G9" s="37"/>
    </row>
    <row r="10" spans="2:17" s="4" customFormat="1" ht="3.75" customHeight="1" thickBot="1" x14ac:dyDescent="0.25">
      <c r="B10" s="7"/>
      <c r="C10" s="3"/>
      <c r="D10" s="5"/>
      <c r="E10" s="5"/>
      <c r="F10" s="38"/>
      <c r="G10" s="48"/>
    </row>
    <row r="11" spans="2:17" s="4" customFormat="1" ht="18.75" customHeight="1" x14ac:dyDescent="0.2">
      <c r="B11" s="1205" t="s">
        <v>6</v>
      </c>
      <c r="C11" s="97">
        <v>42095</v>
      </c>
      <c r="D11" s="83">
        <v>0.82099999999999995</v>
      </c>
      <c r="E11" s="233">
        <v>1</v>
      </c>
      <c r="F11" s="53"/>
      <c r="G11" s="48"/>
    </row>
    <row r="12" spans="2:17" s="4" customFormat="1" ht="18.75" customHeight="1" x14ac:dyDescent="0.2">
      <c r="B12" s="1206"/>
      <c r="C12" s="95">
        <v>42125</v>
      </c>
      <c r="D12" s="84">
        <v>1</v>
      </c>
      <c r="E12" s="234">
        <v>1</v>
      </c>
      <c r="F12" s="53"/>
      <c r="G12" s="48"/>
    </row>
    <row r="13" spans="2:17" s="4" customFormat="1" ht="18.75" customHeight="1" x14ac:dyDescent="0.2">
      <c r="B13" s="1206"/>
      <c r="C13" s="95">
        <v>42156</v>
      </c>
      <c r="D13" s="84">
        <v>0.86499999999999999</v>
      </c>
      <c r="E13" s="234">
        <v>1</v>
      </c>
      <c r="F13" s="53"/>
      <c r="G13" s="48"/>
    </row>
    <row r="14" spans="2:17" s="4" customFormat="1" ht="18.75" customHeight="1" x14ac:dyDescent="0.2">
      <c r="B14" s="1206"/>
      <c r="C14" s="95">
        <v>42186</v>
      </c>
      <c r="D14" s="49">
        <v>0.81299999999999994</v>
      </c>
      <c r="E14" s="74">
        <v>1</v>
      </c>
      <c r="F14" s="38"/>
      <c r="G14" s="48"/>
    </row>
    <row r="15" spans="2:17" s="4" customFormat="1" ht="18.75" customHeight="1" x14ac:dyDescent="0.2">
      <c r="B15" s="1206"/>
      <c r="C15" s="95">
        <v>42217</v>
      </c>
      <c r="D15" s="49">
        <v>1</v>
      </c>
      <c r="E15" s="74">
        <v>1</v>
      </c>
      <c r="F15" s="38"/>
      <c r="G15" s="48"/>
    </row>
    <row r="16" spans="2:17" s="4" customFormat="1" ht="18.75" customHeight="1" x14ac:dyDescent="0.2">
      <c r="B16" s="1206"/>
      <c r="C16" s="95">
        <v>42248</v>
      </c>
      <c r="D16" s="49">
        <v>0.85099999999999998</v>
      </c>
      <c r="E16" s="74">
        <v>1</v>
      </c>
      <c r="F16" s="38"/>
      <c r="G16" s="48"/>
    </row>
    <row r="17" spans="2:8" s="4" customFormat="1" ht="18.75" customHeight="1" x14ac:dyDescent="0.2">
      <c r="B17" s="1206"/>
      <c r="C17" s="95">
        <v>42278</v>
      </c>
      <c r="D17" s="49">
        <v>0.82899999999999996</v>
      </c>
      <c r="E17" s="74">
        <v>1</v>
      </c>
      <c r="F17" s="38"/>
      <c r="G17" s="48"/>
    </row>
    <row r="18" spans="2:8" s="4" customFormat="1" ht="18.75" customHeight="1" x14ac:dyDescent="0.2">
      <c r="B18" s="1206"/>
      <c r="C18" s="95">
        <v>42309</v>
      </c>
      <c r="D18" s="49" t="e">
        <f>('Corporate Priority 1'!#REF!)</f>
        <v>#REF!</v>
      </c>
      <c r="E18" s="74" t="e">
        <f>('Corporate Priority 1'!#REF!)</f>
        <v>#REF!</v>
      </c>
      <c r="F18" s="38"/>
      <c r="G18" s="48"/>
    </row>
    <row r="19" spans="2:8" s="4" customFormat="1" ht="18.75" customHeight="1" x14ac:dyDescent="0.2">
      <c r="B19" s="1206"/>
      <c r="C19" s="95">
        <v>42339</v>
      </c>
      <c r="D19" s="49">
        <v>0.83899999999999997</v>
      </c>
      <c r="E19" s="74" t="e">
        <f>IF('Corporate Priority 1'!#REF!="","",('Corporate Priority 1'!#REF!))</f>
        <v>#REF!</v>
      </c>
      <c r="F19" s="38"/>
      <c r="G19" s="48"/>
    </row>
    <row r="20" spans="2:8" s="4" customFormat="1" ht="18.75" customHeight="1" x14ac:dyDescent="0.2">
      <c r="B20" s="1206"/>
      <c r="C20" s="95">
        <v>42370</v>
      </c>
      <c r="D20" s="49" t="e">
        <f>IF('Corporate Priority 1'!#REF!="","",('Corporate Priority 1'!#REF!))</f>
        <v>#REF!</v>
      </c>
      <c r="E20" s="74" t="e">
        <f>IF('Corporate Priority 1'!#REF!="","",('Corporate Priority 1'!#REF!))</f>
        <v>#REF!</v>
      </c>
      <c r="F20" s="38"/>
      <c r="G20" s="48"/>
    </row>
    <row r="21" spans="2:8" s="4" customFormat="1" ht="18.75" customHeight="1" x14ac:dyDescent="0.2">
      <c r="B21" s="1206"/>
      <c r="C21" s="95">
        <v>42401</v>
      </c>
      <c r="D21" s="49" t="e">
        <f>IF('Corporate Priority 1'!#REF!="","",('Corporate Priority 1'!#REF!))</f>
        <v>#REF!</v>
      </c>
      <c r="E21" s="74" t="e">
        <f>IF('Corporate Priority 1'!#REF!="","",('Corporate Priority 1'!#REF!))</f>
        <v>#REF!</v>
      </c>
      <c r="F21" s="38"/>
      <c r="G21" s="48"/>
    </row>
    <row r="22" spans="2:8" s="4" customFormat="1" ht="18.75" customHeight="1" thickBot="1" x14ac:dyDescent="0.25">
      <c r="B22" s="1207"/>
      <c r="C22" s="96">
        <v>42430</v>
      </c>
      <c r="D22" s="49" t="e">
        <f>IF('Corporate Priority 1'!#REF!="","",('Corporate Priority 1'!#REF!))</f>
        <v>#REF!</v>
      </c>
      <c r="E22" s="74" t="e">
        <f>IF('Corporate Priority 1'!#REF!="","",('Corporate Priority 1'!#REF!))</f>
        <v>#REF!</v>
      </c>
      <c r="F22" s="38"/>
      <c r="G22" s="48"/>
    </row>
    <row r="23" spans="2:8" s="4" customFormat="1" ht="3.75" customHeight="1" thickBot="1" x14ac:dyDescent="0.25">
      <c r="B23" s="9"/>
      <c r="C23" s="3"/>
      <c r="D23" s="5"/>
      <c r="E23" s="5"/>
      <c r="F23" s="38"/>
      <c r="G23" s="48"/>
    </row>
    <row r="24" spans="2:8" s="4" customFormat="1" ht="18.75" customHeight="1" x14ac:dyDescent="0.2">
      <c r="B24" s="1192" t="s">
        <v>7</v>
      </c>
      <c r="C24" s="62" t="s">
        <v>9</v>
      </c>
      <c r="D24" s="50"/>
      <c r="E24" s="75"/>
      <c r="F24" s="53"/>
      <c r="G24" s="48"/>
    </row>
    <row r="25" spans="2:8" s="4" customFormat="1" ht="18.75" customHeight="1" x14ac:dyDescent="0.2">
      <c r="B25" s="1193"/>
      <c r="C25" s="63" t="s">
        <v>10</v>
      </c>
      <c r="D25" s="51"/>
      <c r="E25" s="76"/>
      <c r="F25" s="53"/>
      <c r="G25" s="48"/>
    </row>
    <row r="26" spans="2:8" s="4" customFormat="1" ht="18.75" customHeight="1" thickBot="1" x14ac:dyDescent="0.25">
      <c r="B26" s="1194"/>
      <c r="C26" s="64" t="s">
        <v>11</v>
      </c>
      <c r="D26" s="211">
        <v>0.85199999999999998</v>
      </c>
      <c r="E26" s="213">
        <v>1</v>
      </c>
      <c r="F26" s="53"/>
      <c r="G26" s="48"/>
    </row>
    <row r="27" spans="2:8" s="4" customFormat="1" ht="3.75" customHeight="1" x14ac:dyDescent="0.2">
      <c r="B27" s="9"/>
      <c r="C27" s="3"/>
      <c r="D27" s="5"/>
      <c r="E27" s="5"/>
      <c r="F27" s="5"/>
      <c r="G27" s="5"/>
      <c r="H27" s="48"/>
    </row>
  </sheetData>
  <mergeCells count="5">
    <mergeCell ref="B4:C4"/>
    <mergeCell ref="D4:Q4"/>
    <mergeCell ref="B11:B22"/>
    <mergeCell ref="B24:B26"/>
    <mergeCell ref="C6:Q6"/>
  </mergeCells>
  <printOptions horizontalCentered="1"/>
  <pageMargins left="0.23622047244094491" right="0.23622047244094491" top="0.74803149606299213" bottom="0.74803149606299213" header="0.31496062992125984" footer="0.31496062992125984"/>
  <pageSetup paperSize="9" scale="75" orientation="landscape" r:id="rId1"/>
  <headerFooter>
    <oddFooter>&amp;L&amp;"Arial,Italic"&amp;6&amp;F&amp;R&amp;8&amp;P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8"/>
  <sheetViews>
    <sheetView tabSelected="1" topLeftCell="A25" workbookViewId="0">
      <selection activeCell="A2" sqref="A2:R2"/>
    </sheetView>
  </sheetViews>
  <sheetFormatPr defaultRowHeight="15" x14ac:dyDescent="0.2"/>
  <cols>
    <col min="1" max="1" width="11.6640625" customWidth="1"/>
    <col min="17" max="17" width="10.5546875" customWidth="1"/>
  </cols>
  <sheetData>
    <row r="1" spans="1:18" ht="36" x14ac:dyDescent="0.2">
      <c r="A1" s="1019" t="s">
        <v>280</v>
      </c>
      <c r="B1" s="1020"/>
      <c r="C1" s="1020"/>
      <c r="D1" s="1020"/>
      <c r="E1" s="1020"/>
      <c r="F1" s="1020"/>
      <c r="G1" s="1020"/>
      <c r="H1" s="1020"/>
      <c r="I1" s="1020"/>
      <c r="J1" s="1020"/>
      <c r="K1" s="1020"/>
      <c r="L1" s="1020"/>
      <c r="M1" s="1020"/>
      <c r="N1" s="1020"/>
    </row>
    <row r="2" spans="1:18" ht="45" x14ac:dyDescent="0.6">
      <c r="A2" s="1021" t="s">
        <v>560</v>
      </c>
      <c r="B2" s="1022"/>
      <c r="C2" s="1022"/>
      <c r="D2" s="1022"/>
      <c r="E2" s="1022"/>
      <c r="F2" s="1022"/>
      <c r="G2" s="1022"/>
      <c r="H2" s="1022"/>
      <c r="I2" s="1022"/>
      <c r="J2" s="1022"/>
      <c r="K2" s="1022"/>
      <c r="L2" s="1022"/>
      <c r="M2" s="1022"/>
      <c r="N2" s="1023"/>
      <c r="O2" s="1023"/>
      <c r="P2" s="1023"/>
      <c r="Q2" s="1024"/>
      <c r="R2" s="1024"/>
    </row>
    <row r="3" spans="1:18" ht="45" x14ac:dyDescent="0.6">
      <c r="A3" s="1025" t="s">
        <v>364</v>
      </c>
      <c r="B3" s="1023"/>
      <c r="C3" s="1023"/>
      <c r="D3" s="1023"/>
      <c r="E3" s="1023"/>
      <c r="F3" s="1023"/>
      <c r="G3" s="1023"/>
      <c r="H3" s="1023"/>
      <c r="I3" s="1023"/>
      <c r="J3" s="1023"/>
      <c r="K3" s="1023"/>
      <c r="L3" s="1023"/>
      <c r="M3" s="1023"/>
      <c r="N3" s="1023"/>
      <c r="O3" s="1024"/>
      <c r="P3" s="1024"/>
      <c r="Q3" s="1024"/>
      <c r="R3" s="1024"/>
    </row>
    <row r="17" spans="1:11" ht="15.75" thickBot="1" x14ac:dyDescent="0.25"/>
    <row r="18" spans="1:11" x14ac:dyDescent="0.2">
      <c r="A18" s="1013" t="s">
        <v>334</v>
      </c>
      <c r="B18" s="1026"/>
    </row>
    <row r="19" spans="1:11" x14ac:dyDescent="0.2">
      <c r="A19" s="1027"/>
      <c r="B19" s="1028"/>
    </row>
    <row r="20" spans="1:11" x14ac:dyDescent="0.2">
      <c r="A20" s="1027"/>
      <c r="B20" s="1028"/>
    </row>
    <row r="21" spans="1:11" x14ac:dyDescent="0.2">
      <c r="A21" s="1027"/>
      <c r="B21" s="1028"/>
    </row>
    <row r="22" spans="1:11" x14ac:dyDescent="0.2">
      <c r="A22" s="1027"/>
      <c r="B22" s="1028"/>
    </row>
    <row r="23" spans="1:11" x14ac:dyDescent="0.2">
      <c r="A23" s="1027"/>
      <c r="B23" s="1028"/>
    </row>
    <row r="24" spans="1:11" x14ac:dyDescent="0.2">
      <c r="A24" s="1027"/>
      <c r="B24" s="1028"/>
    </row>
    <row r="25" spans="1:11" ht="17.25" customHeight="1" x14ac:dyDescent="0.2">
      <c r="A25" s="1027"/>
      <c r="B25" s="1028"/>
    </row>
    <row r="26" spans="1:11" ht="15.75" thickBot="1" x14ac:dyDescent="0.25">
      <c r="A26" s="1029"/>
      <c r="B26" s="1030"/>
    </row>
    <row r="27" spans="1:11" ht="15" customHeight="1" x14ac:dyDescent="0.2">
      <c r="A27" s="1035" t="s">
        <v>288</v>
      </c>
      <c r="B27" s="1036"/>
      <c r="J27" s="1013" t="s">
        <v>335</v>
      </c>
      <c r="K27" s="1014"/>
    </row>
    <row r="28" spans="1:11" ht="15" customHeight="1" x14ac:dyDescent="0.2">
      <c r="A28" s="1037"/>
      <c r="B28" s="1038"/>
      <c r="J28" s="1031"/>
      <c r="K28" s="1032"/>
    </row>
    <row r="29" spans="1:11" ht="15" customHeight="1" x14ac:dyDescent="0.2">
      <c r="A29" s="1037"/>
      <c r="B29" s="1038"/>
      <c r="J29" s="1031"/>
      <c r="K29" s="1032"/>
    </row>
    <row r="30" spans="1:11" ht="15" customHeight="1" x14ac:dyDescent="0.2">
      <c r="A30" s="1037"/>
      <c r="B30" s="1038"/>
      <c r="J30" s="1031"/>
      <c r="K30" s="1032"/>
    </row>
    <row r="31" spans="1:11" ht="15" customHeight="1" x14ac:dyDescent="0.2">
      <c r="A31" s="1037"/>
      <c r="B31" s="1038"/>
      <c r="J31" s="1031"/>
      <c r="K31" s="1032"/>
    </row>
    <row r="32" spans="1:11" ht="15" customHeight="1" x14ac:dyDescent="0.2">
      <c r="A32" s="1037"/>
      <c r="B32" s="1038"/>
      <c r="J32" s="1031"/>
      <c r="K32" s="1032"/>
    </row>
    <row r="33" spans="1:11" ht="15" customHeight="1" x14ac:dyDescent="0.2">
      <c r="A33" s="1037"/>
      <c r="B33" s="1038"/>
      <c r="J33" s="1031"/>
      <c r="K33" s="1032"/>
    </row>
    <row r="34" spans="1:11" ht="15" customHeight="1" x14ac:dyDescent="0.2">
      <c r="A34" s="1037"/>
      <c r="B34" s="1038"/>
      <c r="J34" s="1031"/>
      <c r="K34" s="1032"/>
    </row>
    <row r="35" spans="1:11" ht="15.75" customHeight="1" thickBot="1" x14ac:dyDescent="0.25">
      <c r="A35" s="1037"/>
      <c r="B35" s="1038"/>
      <c r="J35" s="1033"/>
      <c r="K35" s="1034"/>
    </row>
    <row r="36" spans="1:11" ht="15" customHeight="1" x14ac:dyDescent="0.2">
      <c r="A36" s="1037"/>
      <c r="B36" s="1038"/>
      <c r="J36" s="1013" t="s">
        <v>336</v>
      </c>
      <c r="K36" s="1014"/>
    </row>
    <row r="37" spans="1:11" ht="15" customHeight="1" x14ac:dyDescent="0.2">
      <c r="A37" s="1037"/>
      <c r="B37" s="1038"/>
      <c r="J37" s="1015"/>
      <c r="K37" s="1016"/>
    </row>
    <row r="38" spans="1:11" ht="15" customHeight="1" x14ac:dyDescent="0.2">
      <c r="A38" s="1037"/>
      <c r="B38" s="1038"/>
      <c r="J38" s="1015"/>
      <c r="K38" s="1016"/>
    </row>
    <row r="39" spans="1:11" ht="15" customHeight="1" x14ac:dyDescent="0.2">
      <c r="A39" s="1037"/>
      <c r="B39" s="1038"/>
      <c r="J39" s="1015"/>
      <c r="K39" s="1016"/>
    </row>
    <row r="40" spans="1:11" ht="15" customHeight="1" x14ac:dyDescent="0.2">
      <c r="A40" s="1037"/>
      <c r="B40" s="1038"/>
      <c r="J40" s="1015"/>
      <c r="K40" s="1016"/>
    </row>
    <row r="41" spans="1:11" ht="15" customHeight="1" x14ac:dyDescent="0.2">
      <c r="A41" s="1037"/>
      <c r="B41" s="1038"/>
      <c r="J41" s="1015"/>
      <c r="K41" s="1016"/>
    </row>
    <row r="42" spans="1:11" ht="15" customHeight="1" x14ac:dyDescent="0.2">
      <c r="A42" s="1037"/>
      <c r="B42" s="1038"/>
      <c r="J42" s="1015"/>
      <c r="K42" s="1016"/>
    </row>
    <row r="43" spans="1:11" ht="15" customHeight="1" x14ac:dyDescent="0.2">
      <c r="A43" s="1037"/>
      <c r="B43" s="1038"/>
      <c r="J43" s="1015"/>
      <c r="K43" s="1016"/>
    </row>
    <row r="44" spans="1:11" ht="15" customHeight="1" x14ac:dyDescent="0.2">
      <c r="A44" s="1037"/>
      <c r="B44" s="1038"/>
      <c r="J44" s="1015"/>
      <c r="K44" s="1016"/>
    </row>
    <row r="45" spans="1:11" ht="15" customHeight="1" x14ac:dyDescent="0.2">
      <c r="A45" s="1037"/>
      <c r="B45" s="1038"/>
      <c r="J45" s="1015"/>
      <c r="K45" s="1016"/>
    </row>
    <row r="46" spans="1:11" ht="15.75" customHeight="1" thickBot="1" x14ac:dyDescent="0.25">
      <c r="A46" s="1039"/>
      <c r="B46" s="1040"/>
      <c r="J46" s="1017"/>
      <c r="K46" s="1018"/>
    </row>
    <row r="48" spans="1:11" ht="15.75" x14ac:dyDescent="0.2">
      <c r="A48" s="512"/>
      <c r="B48" s="513"/>
    </row>
  </sheetData>
  <mergeCells count="7">
    <mergeCell ref="J36:K46"/>
    <mergeCell ref="A1:N1"/>
    <mergeCell ref="A2:R2"/>
    <mergeCell ref="A3:R3"/>
    <mergeCell ref="A18:B26"/>
    <mergeCell ref="J27:K35"/>
    <mergeCell ref="A27:B46"/>
  </mergeCells>
  <pageMargins left="0.70866141732283472" right="0.70866141732283472" top="0.74803149606299213" bottom="0.74803149606299213" header="0.31496062992125984" footer="0.31496062992125984"/>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9CCFF"/>
    <pageSetUpPr fitToPage="1"/>
  </sheetPr>
  <dimension ref="A1:N27"/>
  <sheetViews>
    <sheetView showGridLines="0" topLeftCell="A19" zoomScaleNormal="100" zoomScalePageLayoutView="80" workbookViewId="0">
      <selection activeCell="A12" sqref="A12"/>
    </sheetView>
  </sheetViews>
  <sheetFormatPr defaultColWidth="8.77734375" defaultRowHeight="15" x14ac:dyDescent="0.25"/>
  <cols>
    <col min="1" max="1" width="8.109375" style="35" bestFit="1" customWidth="1"/>
    <col min="2" max="13" width="8.77734375" style="35"/>
    <col min="14" max="14" width="5.77734375" style="35" customWidth="1"/>
    <col min="15" max="16384" width="8.77734375" style="35"/>
  </cols>
  <sheetData>
    <row r="1" spans="1:14" s="237" customFormat="1" ht="47.25" customHeight="1" x14ac:dyDescent="0.2">
      <c r="A1" s="1041" t="s">
        <v>280</v>
      </c>
      <c r="B1" s="1042"/>
      <c r="C1" s="1042"/>
      <c r="D1" s="1042"/>
      <c r="E1" s="1042"/>
      <c r="F1" s="1042"/>
      <c r="G1" s="1042"/>
      <c r="H1" s="1042"/>
      <c r="I1" s="1042"/>
      <c r="J1" s="1042"/>
      <c r="K1" s="1042"/>
      <c r="L1" s="1042"/>
      <c r="M1" s="1042"/>
      <c r="N1" s="1042"/>
    </row>
    <row r="2" spans="1:14" ht="43.5" customHeight="1" x14ac:dyDescent="0.6">
      <c r="A2" s="375" t="s">
        <v>561</v>
      </c>
      <c r="B2" s="376"/>
      <c r="C2" s="376"/>
      <c r="D2" s="376"/>
      <c r="E2" s="376"/>
      <c r="F2" s="376"/>
      <c r="G2" s="376"/>
      <c r="H2" s="248"/>
      <c r="I2" s="248"/>
      <c r="J2" s="248"/>
      <c r="K2" s="248"/>
      <c r="L2" s="248"/>
      <c r="M2" s="248"/>
      <c r="N2" s="248"/>
    </row>
    <row r="3" spans="1:14" ht="45" x14ac:dyDescent="0.6">
      <c r="A3" s="375" t="s">
        <v>61</v>
      </c>
      <c r="B3" s="376"/>
      <c r="C3" s="376"/>
      <c r="D3" s="376"/>
      <c r="E3" s="376"/>
      <c r="F3" s="376"/>
      <c r="G3" s="376"/>
      <c r="H3" s="248"/>
      <c r="I3" s="248"/>
      <c r="J3" s="248"/>
      <c r="K3" s="248"/>
      <c r="L3" s="248"/>
      <c r="M3" s="248"/>
      <c r="N3" s="248"/>
    </row>
    <row r="4" spans="1:14" ht="26.25" customHeight="1" x14ac:dyDescent="0.25">
      <c r="H4" s="248"/>
      <c r="I4" s="248"/>
      <c r="J4" s="248"/>
      <c r="K4" s="248"/>
      <c r="L4" s="248"/>
      <c r="M4" s="248"/>
      <c r="N4" s="248"/>
    </row>
    <row r="5" spans="1:14" s="36" customFormat="1" ht="40.5" customHeight="1" x14ac:dyDescent="0.5">
      <c r="A5" s="490" t="s">
        <v>365</v>
      </c>
      <c r="B5" s="377"/>
      <c r="C5" s="377"/>
      <c r="D5" s="377"/>
      <c r="E5" s="377"/>
      <c r="F5" s="377"/>
      <c r="G5" s="377"/>
      <c r="H5" s="377"/>
      <c r="I5" s="377"/>
      <c r="J5" s="377"/>
      <c r="K5" s="377"/>
      <c r="L5" s="377"/>
      <c r="M5" s="377"/>
      <c r="N5" s="377"/>
    </row>
    <row r="6" spans="1:14" ht="63" customHeight="1" x14ac:dyDescent="0.25">
      <c r="A6" s="1043" t="s">
        <v>62</v>
      </c>
      <c r="B6" s="1043"/>
      <c r="C6" s="1043"/>
      <c r="D6" s="1043"/>
      <c r="E6" s="1043"/>
      <c r="F6" s="1043"/>
      <c r="G6" s="1043"/>
      <c r="H6" s="1043"/>
      <c r="I6" s="1043"/>
      <c r="J6" s="1043"/>
      <c r="K6" s="1043"/>
      <c r="L6" s="1043"/>
      <c r="M6" s="1043"/>
      <c r="N6" s="1043"/>
    </row>
    <row r="7" spans="1:14" ht="13.5" customHeight="1" x14ac:dyDescent="0.25">
      <c r="A7" s="378" t="s">
        <v>12</v>
      </c>
      <c r="B7" s="376"/>
      <c r="C7" s="376"/>
      <c r="D7" s="376"/>
      <c r="E7" s="376"/>
      <c r="F7" s="376"/>
      <c r="G7" s="376"/>
      <c r="H7" s="376"/>
      <c r="I7" s="376"/>
      <c r="J7" s="376"/>
      <c r="K7" s="376"/>
      <c r="L7" s="376"/>
      <c r="M7" s="376"/>
      <c r="N7" s="376"/>
    </row>
    <row r="8" spans="1:14" ht="12" customHeight="1" x14ac:dyDescent="0.25">
      <c r="A8" s="505" t="s">
        <v>562</v>
      </c>
      <c r="B8" s="376"/>
      <c r="C8" s="376"/>
      <c r="D8" s="376"/>
      <c r="E8" s="376"/>
      <c r="F8" s="376"/>
      <c r="G8" s="376"/>
      <c r="H8" s="376"/>
      <c r="I8" s="376"/>
      <c r="J8" s="376"/>
      <c r="K8" s="376"/>
      <c r="L8" s="376"/>
      <c r="M8" s="376"/>
      <c r="N8" s="376"/>
    </row>
    <row r="9" spans="1:14" ht="12" customHeight="1" x14ac:dyDescent="0.25">
      <c r="A9" s="379" t="s">
        <v>284</v>
      </c>
      <c r="B9" s="376"/>
      <c r="C9" s="376"/>
      <c r="D9" s="376"/>
      <c r="E9" s="376"/>
      <c r="F9" s="376"/>
      <c r="G9" s="376"/>
      <c r="H9" s="376"/>
      <c r="I9" s="376"/>
      <c r="J9" s="376"/>
      <c r="K9" s="376"/>
      <c r="L9" s="376"/>
      <c r="M9" s="376"/>
      <c r="N9" s="376"/>
    </row>
    <row r="10" spans="1:14" ht="12" customHeight="1" x14ac:dyDescent="0.25">
      <c r="A10" s="378" t="s">
        <v>366</v>
      </c>
      <c r="B10" s="376"/>
      <c r="C10" s="376"/>
      <c r="D10" s="376"/>
      <c r="E10" s="376"/>
      <c r="F10" s="376"/>
      <c r="G10" s="376"/>
      <c r="H10" s="376"/>
      <c r="I10" s="376"/>
      <c r="J10" s="376"/>
      <c r="K10" s="376"/>
      <c r="L10" s="376"/>
      <c r="M10" s="376"/>
      <c r="N10" s="376"/>
    </row>
    <row r="11" spans="1:14" ht="12" customHeight="1" x14ac:dyDescent="0.25">
      <c r="A11" s="378"/>
      <c r="B11" s="379" t="s">
        <v>337</v>
      </c>
      <c r="C11" s="376"/>
      <c r="D11" s="376"/>
      <c r="E11" s="376"/>
      <c r="F11" s="376"/>
      <c r="G11" s="376"/>
      <c r="H11" s="376"/>
      <c r="I11" s="376"/>
      <c r="J11" s="376"/>
      <c r="K11" s="376"/>
      <c r="L11" s="376"/>
      <c r="M11" s="376"/>
      <c r="N11" s="376"/>
    </row>
    <row r="12" spans="1:14" ht="12" customHeight="1" x14ac:dyDescent="0.25">
      <c r="A12" s="378"/>
      <c r="B12" s="376"/>
      <c r="C12" s="376"/>
      <c r="D12" s="376"/>
      <c r="E12" s="376"/>
      <c r="F12" s="376"/>
      <c r="G12" s="376"/>
      <c r="H12" s="376"/>
      <c r="I12" s="376"/>
      <c r="J12" s="376"/>
      <c r="K12" s="376"/>
      <c r="L12" s="376"/>
      <c r="M12" s="376"/>
      <c r="N12" s="376"/>
    </row>
    <row r="13" spans="1:14" ht="19.5" customHeight="1" x14ac:dyDescent="0.25">
      <c r="F13" s="376"/>
      <c r="G13" s="376"/>
      <c r="H13" s="376"/>
      <c r="I13" s="376"/>
      <c r="J13" s="376"/>
      <c r="K13" s="376"/>
      <c r="L13" s="376"/>
      <c r="M13" s="376"/>
      <c r="N13" s="376"/>
    </row>
    <row r="15" spans="1:14" x14ac:dyDescent="0.25">
      <c r="B15" s="437" t="s">
        <v>236</v>
      </c>
    </row>
    <row r="16" spans="1:14" ht="15.75" thickBot="1" x14ac:dyDescent="0.3"/>
    <row r="17" spans="2:12" ht="23.25" x14ac:dyDescent="0.25">
      <c r="B17" s="283" t="s">
        <v>106</v>
      </c>
      <c r="C17" s="345" t="s">
        <v>78</v>
      </c>
      <c r="D17" s="346"/>
      <c r="E17" s="347"/>
      <c r="F17" s="431"/>
      <c r="G17" s="431"/>
      <c r="H17" s="431"/>
      <c r="I17" s="431"/>
      <c r="J17" s="432"/>
      <c r="K17" s="433">
        <f>'Corporate Priority 1'!C32+'Corporate Priority 2'!C32+'Corporate Priority 3'!C46+'Corporate Priority 4'!C40+'Corporate Priority 5'!C39</f>
        <v>27</v>
      </c>
      <c r="L17" s="448">
        <f>(K17/SUM(K17:K22))</f>
        <v>0.375</v>
      </c>
    </row>
    <row r="18" spans="2:12" ht="23.25" x14ac:dyDescent="0.25">
      <c r="B18" s="279" t="s">
        <v>108</v>
      </c>
      <c r="C18" s="429" t="s">
        <v>79</v>
      </c>
      <c r="D18" s="24"/>
      <c r="E18" s="430"/>
      <c r="F18" s="427"/>
      <c r="G18" s="427"/>
      <c r="H18" s="427"/>
      <c r="I18" s="427"/>
      <c r="J18" s="428"/>
      <c r="K18" s="435">
        <f>'Corporate Priority 1'!C33+'Corporate Priority 2'!C33+'Corporate Priority 3'!C47+'Corporate Priority 4'!C41+'Corporate Priority 5'!C40</f>
        <v>14</v>
      </c>
      <c r="L18" s="449">
        <f>(K18/SUM(K17:K22))</f>
        <v>0.19444444444444445</v>
      </c>
    </row>
    <row r="19" spans="2:12" ht="24" thickBot="1" x14ac:dyDescent="0.3">
      <c r="B19" s="278" t="s">
        <v>107</v>
      </c>
      <c r="C19" s="424" t="s">
        <v>80</v>
      </c>
      <c r="D19" s="269"/>
      <c r="E19" s="425"/>
      <c r="F19" s="422"/>
      <c r="G19" s="422"/>
      <c r="H19" s="422"/>
      <c r="I19" s="422"/>
      <c r="J19" s="423"/>
      <c r="K19" s="436">
        <f>'Corporate Priority 1'!C34+'Corporate Priority 2'!C34+'Corporate Priority 3'!C48+'Corporate Priority 4'!C42+'Corporate Priority 5'!C41</f>
        <v>16</v>
      </c>
      <c r="L19" s="450">
        <f>(K19/SUM(K17:K22))</f>
        <v>0.22222222222222221</v>
      </c>
    </row>
    <row r="20" spans="2:12" ht="20.25" x14ac:dyDescent="0.25">
      <c r="B20" s="419" t="s">
        <v>105</v>
      </c>
      <c r="C20" s="345" t="s">
        <v>81</v>
      </c>
      <c r="D20" s="431"/>
      <c r="E20" s="431"/>
      <c r="F20" s="431"/>
      <c r="G20" s="431"/>
      <c r="H20" s="431"/>
      <c r="I20" s="431"/>
      <c r="J20" s="432"/>
      <c r="K20" s="434">
        <f>'Corporate Priority 1'!C35+'Corporate Priority 2'!C35+'Corporate Priority 3'!C49+'Corporate Priority 4'!C43+'Corporate Priority 5'!C42</f>
        <v>0</v>
      </c>
      <c r="L20" s="448">
        <f>(K20/SUM(K17:K22))</f>
        <v>0</v>
      </c>
    </row>
    <row r="21" spans="2:12" ht="20.25" x14ac:dyDescent="0.25">
      <c r="B21" s="420" t="s">
        <v>112</v>
      </c>
      <c r="C21" s="366" t="s">
        <v>82</v>
      </c>
      <c r="D21" s="427"/>
      <c r="E21" s="427"/>
      <c r="F21" s="427"/>
      <c r="G21" s="427"/>
      <c r="H21" s="427"/>
      <c r="I21" s="427"/>
      <c r="J21" s="428"/>
      <c r="K21" s="435">
        <f>'Corporate Priority 1'!C36+'Corporate Priority 2'!C36+'Corporate Priority 3'!C50+'Corporate Priority 4'!C44+'Corporate Priority 5'!C43</f>
        <v>12</v>
      </c>
      <c r="L21" s="449">
        <f>(K21/SUM(K17:K22))</f>
        <v>0.16666666666666666</v>
      </c>
    </row>
    <row r="22" spans="2:12" ht="24.75" customHeight="1" thickBot="1" x14ac:dyDescent="0.3">
      <c r="B22" s="421" t="s">
        <v>113</v>
      </c>
      <c r="C22" s="426" t="s">
        <v>83</v>
      </c>
      <c r="D22" s="422"/>
      <c r="E22" s="422"/>
      <c r="F22" s="422"/>
      <c r="G22" s="422"/>
      <c r="H22" s="422"/>
      <c r="I22" s="422"/>
      <c r="J22" s="423"/>
      <c r="K22" s="436">
        <f>'Corporate Priority 1'!C37+'Corporate Priority 2'!C37+'Corporate Priority 3'!C51+'Corporate Priority 4'!C45+'Corporate Priority 5'!C44</f>
        <v>3</v>
      </c>
      <c r="L22" s="450">
        <f>(K22/SUM(K17:K22))</f>
        <v>4.1666666666666664E-2</v>
      </c>
    </row>
    <row r="23" spans="2:12" ht="15.75" thickBot="1" x14ac:dyDescent="0.3"/>
    <row r="24" spans="2:12" ht="30.75" customHeight="1" x14ac:dyDescent="0.45">
      <c r="B24" s="438" t="s">
        <v>85</v>
      </c>
      <c r="C24" s="1044" t="s">
        <v>269</v>
      </c>
      <c r="D24" s="1045"/>
      <c r="E24" s="1045"/>
      <c r="F24" s="1045"/>
      <c r="G24" s="431"/>
      <c r="H24" s="431"/>
      <c r="I24" s="431"/>
      <c r="J24" s="431"/>
      <c r="K24" s="433">
        <f>'Corporate Priority 1'!C38+'Corporate Priority 2'!C38+'Corporate Priority 3'!C52+'Corporate Priority 4'!C46+'Corporate Priority 5'!C45</f>
        <v>34</v>
      </c>
    </row>
    <row r="25" spans="2:12" ht="32.25" customHeight="1" x14ac:dyDescent="0.45">
      <c r="B25" s="439" t="s">
        <v>87</v>
      </c>
      <c r="C25" s="349" t="s">
        <v>88</v>
      </c>
      <c r="D25" s="350"/>
      <c r="E25" s="350"/>
      <c r="F25" s="350"/>
      <c r="G25" s="440"/>
      <c r="H25" s="440"/>
      <c r="I25" s="440"/>
      <c r="J25" s="440"/>
      <c r="K25" s="435">
        <f>'Corporate Priority 1'!C39+'Corporate Priority 2'!C39+'Corporate Priority 3'!C53+'Corporate Priority 4'!C47+'Corporate Priority 5'!C46</f>
        <v>11</v>
      </c>
    </row>
    <row r="26" spans="2:12" ht="33.75" customHeight="1" x14ac:dyDescent="0.45">
      <c r="B26" s="442" t="s">
        <v>86</v>
      </c>
      <c r="C26" s="443" t="s">
        <v>270</v>
      </c>
      <c r="D26" s="444"/>
      <c r="E26" s="444"/>
      <c r="F26" s="444"/>
      <c r="G26" s="445"/>
      <c r="H26" s="445"/>
      <c r="I26" s="445"/>
      <c r="J26" s="445"/>
      <c r="K26" s="435">
        <f>'Corporate Priority 1'!C40+'Corporate Priority 2'!C40+'Corporate Priority 3'!C54+'Corporate Priority 4'!C48+'Corporate Priority 5'!C47</f>
        <v>16</v>
      </c>
    </row>
    <row r="27" spans="2:12" ht="35.25" thickBot="1" x14ac:dyDescent="0.5">
      <c r="B27" s="446"/>
      <c r="C27" s="413" t="s">
        <v>237</v>
      </c>
      <c r="D27" s="414"/>
      <c r="E27" s="414"/>
      <c r="F27" s="414"/>
      <c r="G27" s="441"/>
      <c r="H27" s="441"/>
      <c r="I27" s="441"/>
      <c r="J27" s="447"/>
      <c r="K27" s="436">
        <f>'Corporate Priority 1'!C41+'Corporate Priority 2'!C41+'Corporate Priority 3'!C55+'Corporate Priority 4'!C49+'Corporate Priority 5'!C48</f>
        <v>11</v>
      </c>
    </row>
  </sheetData>
  <mergeCells count="3">
    <mergeCell ref="A1:N1"/>
    <mergeCell ref="A6:N6"/>
    <mergeCell ref="C24:F24"/>
  </mergeCells>
  <conditionalFormatting sqref="B17">
    <cfRule type="cellIs" dxfId="692" priority="19" operator="equal">
      <formula>"g"</formula>
    </cfRule>
    <cfRule type="cellIs" dxfId="691" priority="20" operator="equal">
      <formula>"c"</formula>
    </cfRule>
  </conditionalFormatting>
  <conditionalFormatting sqref="B17">
    <cfRule type="cellIs" dxfId="690" priority="21" operator="equal">
      <formula>"="</formula>
    </cfRule>
    <cfRule type="cellIs" dxfId="689" priority="22" operator="equal">
      <formula>"r"</formula>
    </cfRule>
    <cfRule type="cellIs" dxfId="688" priority="23" operator="equal">
      <formula>"a"</formula>
    </cfRule>
    <cfRule type="cellIs" dxfId="687" priority="24" operator="equal">
      <formula>"@"</formula>
    </cfRule>
  </conditionalFormatting>
  <conditionalFormatting sqref="B20:B22">
    <cfRule type="cellIs" dxfId="686" priority="13" operator="equal">
      <formula>"g"</formula>
    </cfRule>
    <cfRule type="cellIs" dxfId="685" priority="14" operator="equal">
      <formula>"c"</formula>
    </cfRule>
  </conditionalFormatting>
  <conditionalFormatting sqref="B20:B22">
    <cfRule type="cellIs" dxfId="684" priority="15" operator="equal">
      <formula>"="</formula>
    </cfRule>
    <cfRule type="cellIs" dxfId="683" priority="16" operator="equal">
      <formula>"r"</formula>
    </cfRule>
    <cfRule type="cellIs" dxfId="682" priority="17" operator="equal">
      <formula>"a"</formula>
    </cfRule>
    <cfRule type="cellIs" dxfId="681" priority="18" operator="equal">
      <formula>"@"</formula>
    </cfRule>
  </conditionalFormatting>
  <conditionalFormatting sqref="B19">
    <cfRule type="cellIs" dxfId="680" priority="7" operator="equal">
      <formula>"g"</formula>
    </cfRule>
    <cfRule type="cellIs" dxfId="679" priority="8" operator="equal">
      <formula>"c"</formula>
    </cfRule>
  </conditionalFormatting>
  <conditionalFormatting sqref="B19">
    <cfRule type="cellIs" dxfId="678" priority="9" operator="equal">
      <formula>"="</formula>
    </cfRule>
    <cfRule type="cellIs" dxfId="677" priority="10" operator="equal">
      <formula>"r"</formula>
    </cfRule>
    <cfRule type="cellIs" dxfId="676" priority="11" operator="equal">
      <formula>"a"</formula>
    </cfRule>
    <cfRule type="cellIs" dxfId="675" priority="12" operator="equal">
      <formula>"@"</formula>
    </cfRule>
  </conditionalFormatting>
  <conditionalFormatting sqref="B18">
    <cfRule type="cellIs" dxfId="674" priority="1" operator="equal">
      <formula>"g"</formula>
    </cfRule>
    <cfRule type="cellIs" dxfId="673" priority="2" operator="equal">
      <formula>"c"</formula>
    </cfRule>
  </conditionalFormatting>
  <conditionalFormatting sqref="B18">
    <cfRule type="cellIs" dxfId="672" priority="3" operator="equal">
      <formula>"="</formula>
    </cfRule>
    <cfRule type="cellIs" dxfId="671" priority="4" operator="equal">
      <formula>"r"</formula>
    </cfRule>
    <cfRule type="cellIs" dxfId="670" priority="5" operator="equal">
      <formula>"a"</formula>
    </cfRule>
    <cfRule type="cellIs" dxfId="669" priority="6" operator="equal">
      <formula>"@"</formula>
    </cfRule>
  </conditionalFormatting>
  <printOptions horizontalCentered="1"/>
  <pageMargins left="0.23622047244094491" right="0.23622047244094491" top="0.74803149606299213" bottom="0.74803149606299213" header="0.31496062992125984" footer="0.31496062992125984"/>
  <pageSetup paperSize="8" orientation="landscape" r:id="rId1"/>
  <headerFooter>
    <oddHeader xml:space="preserve">&amp;R&amp;11&amp;K7030A0 </oddHeader>
    <oddFooter>&amp;R&amp;8&amp;P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W42"/>
  <sheetViews>
    <sheetView showGridLines="0" topLeftCell="E8" zoomScale="75" zoomScaleNormal="75" zoomScaleSheetLayoutView="100" workbookViewId="0">
      <pane ySplit="1335" topLeftCell="A25" activePane="bottomLeft"/>
      <selection activeCell="W8" sqref="W1:W1048576"/>
      <selection pane="bottomLeft" activeCell="K25" sqref="K25"/>
    </sheetView>
  </sheetViews>
  <sheetFormatPr defaultColWidth="13.109375" defaultRowHeight="20.25" x14ac:dyDescent="0.2"/>
  <cols>
    <col min="1" max="1" width="9.88671875" style="33" customWidth="1"/>
    <col min="2" max="2" width="13.77734375" style="292" customWidth="1"/>
    <col min="3" max="3" width="8" style="31" customWidth="1"/>
    <col min="4" max="4" width="21.21875" style="290" customWidth="1"/>
    <col min="5" max="5" width="50.109375" style="47" bestFit="1" customWidth="1"/>
    <col min="6" max="6" width="9" style="258" customWidth="1"/>
    <col min="7" max="7" width="11.33203125" style="47" customWidth="1"/>
    <col min="8" max="8" width="9.21875" style="31" customWidth="1"/>
    <col min="9" max="9" width="10.33203125" style="47" customWidth="1"/>
    <col min="10" max="10" width="9" style="294" customWidth="1"/>
    <col min="11" max="11" width="6.33203125" style="294" customWidth="1"/>
    <col min="12" max="12" width="9.88671875" style="290" customWidth="1"/>
    <col min="13" max="13" width="9.88671875" style="31" customWidth="1"/>
    <col min="14" max="14" width="11.77734375" style="290" customWidth="1"/>
    <col min="15" max="18" width="12.33203125" style="290" customWidth="1"/>
    <col min="19" max="21" width="13.109375" style="290"/>
    <col min="22" max="22" width="33.33203125" style="289" customWidth="1"/>
    <col min="23" max="16384" width="13.109375" style="32"/>
  </cols>
  <sheetData>
    <row r="1" spans="1:23" s="238" customFormat="1" ht="30.75" customHeight="1" thickBot="1" x14ac:dyDescent="0.25">
      <c r="A1" s="251" t="s">
        <v>67</v>
      </c>
      <c r="B1" s="251"/>
      <c r="C1" s="239"/>
      <c r="D1" s="302"/>
      <c r="E1" s="253"/>
      <c r="F1" s="255"/>
      <c r="G1" s="240"/>
      <c r="H1" s="241"/>
      <c r="I1" s="240"/>
      <c r="J1" s="305"/>
      <c r="K1" s="305"/>
      <c r="L1" s="304"/>
      <c r="M1" s="241"/>
      <c r="N1" s="304"/>
      <c r="O1" s="304"/>
      <c r="P1" s="304"/>
      <c r="Q1" s="304"/>
      <c r="R1" s="304"/>
      <c r="S1" s="304"/>
      <c r="T1" s="304"/>
      <c r="U1" s="304"/>
      <c r="V1" s="303"/>
    </row>
    <row r="2" spans="1:23" s="266" customFormat="1" ht="33.75" customHeight="1" thickBot="1" x14ac:dyDescent="0.25">
      <c r="A2" s="1089" t="s">
        <v>77</v>
      </c>
      <c r="B2" s="1090"/>
      <c r="C2" s="288" t="s">
        <v>90</v>
      </c>
      <c r="D2" s="455"/>
      <c r="E2" s="287"/>
      <c r="F2" s="286"/>
      <c r="G2" s="287"/>
      <c r="H2" s="285"/>
      <c r="I2" s="287"/>
      <c r="J2" s="287"/>
      <c r="K2" s="287"/>
      <c r="L2" s="285"/>
      <c r="M2" s="285"/>
      <c r="N2" s="412"/>
      <c r="O2" s="412"/>
      <c r="P2" s="412"/>
      <c r="Q2" s="412"/>
      <c r="R2" s="412"/>
      <c r="S2" s="1112"/>
      <c r="T2" s="1112"/>
      <c r="U2" s="1112"/>
      <c r="V2" s="1113"/>
    </row>
    <row r="3" spans="1:23" s="265" customFormat="1" ht="27" customHeight="1" x14ac:dyDescent="0.2">
      <c r="A3" s="1091"/>
      <c r="B3" s="1092"/>
      <c r="C3" s="464" t="s">
        <v>106</v>
      </c>
      <c r="D3" s="346" t="s">
        <v>78</v>
      </c>
      <c r="E3" s="346"/>
      <c r="F3" s="346"/>
      <c r="G3" s="461" t="s">
        <v>105</v>
      </c>
      <c r="H3" s="346" t="s">
        <v>81</v>
      </c>
      <c r="I3" s="346"/>
      <c r="J3" s="346"/>
      <c r="K3" s="346"/>
      <c r="L3" s="346"/>
      <c r="M3" s="346"/>
      <c r="N3" s="346"/>
      <c r="O3" s="825"/>
      <c r="P3" s="346"/>
      <c r="Q3" s="346"/>
      <c r="R3" s="346"/>
      <c r="S3" s="1101"/>
      <c r="T3" s="1102"/>
      <c r="U3" s="1102"/>
      <c r="V3" s="1103"/>
    </row>
    <row r="4" spans="1:23" s="265" customFormat="1" ht="39" customHeight="1" x14ac:dyDescent="0.2">
      <c r="A4" s="1091"/>
      <c r="B4" s="1092"/>
      <c r="C4" s="465" t="s">
        <v>108</v>
      </c>
      <c r="D4" s="268" t="s">
        <v>79</v>
      </c>
      <c r="E4" s="268"/>
      <c r="F4" s="268"/>
      <c r="G4" s="462" t="s">
        <v>112</v>
      </c>
      <c r="H4" s="1108" t="s">
        <v>82</v>
      </c>
      <c r="I4" s="1108"/>
      <c r="J4" s="1108"/>
      <c r="K4" s="1108"/>
      <c r="L4" s="1108"/>
      <c r="M4" s="1108"/>
      <c r="N4" s="1108"/>
      <c r="O4" s="1109"/>
      <c r="P4" s="602"/>
      <c r="Q4" s="618"/>
      <c r="R4" s="506"/>
      <c r="S4" s="1104"/>
      <c r="T4" s="1104"/>
      <c r="U4" s="1104"/>
      <c r="V4" s="1105"/>
    </row>
    <row r="5" spans="1:23" s="265" customFormat="1" ht="37.5" customHeight="1" thickBot="1" x14ac:dyDescent="0.25">
      <c r="A5" s="1093"/>
      <c r="B5" s="1094"/>
      <c r="C5" s="466" t="s">
        <v>107</v>
      </c>
      <c r="D5" s="275" t="s">
        <v>80</v>
      </c>
      <c r="E5" s="275"/>
      <c r="F5" s="275"/>
      <c r="G5" s="463" t="s">
        <v>113</v>
      </c>
      <c r="H5" s="1110" t="s">
        <v>83</v>
      </c>
      <c r="I5" s="1110"/>
      <c r="J5" s="1110"/>
      <c r="K5" s="1110"/>
      <c r="L5" s="1110"/>
      <c r="M5" s="1110"/>
      <c r="N5" s="1110"/>
      <c r="O5" s="1111"/>
      <c r="P5" s="603"/>
      <c r="Q5" s="619"/>
      <c r="R5" s="507"/>
      <c r="S5" s="1106"/>
      <c r="T5" s="1106"/>
      <c r="U5" s="1106"/>
      <c r="V5" s="1107"/>
    </row>
    <row r="6" spans="1:23" s="238" customFormat="1" ht="9.75" customHeight="1" thickBot="1" x14ac:dyDescent="0.25">
      <c r="B6" s="301"/>
      <c r="D6" s="301"/>
      <c r="F6" s="256"/>
      <c r="J6" s="324"/>
      <c r="K6" s="324"/>
      <c r="L6" s="323"/>
      <c r="M6" s="249"/>
      <c r="N6" s="323"/>
      <c r="O6" s="323"/>
      <c r="P6" s="323"/>
      <c r="Q6" s="323"/>
      <c r="R6" s="323"/>
      <c r="S6" s="323"/>
      <c r="T6" s="323"/>
      <c r="U6" s="323"/>
      <c r="V6" s="322"/>
    </row>
    <row r="7" spans="1:23" s="242" customFormat="1" ht="45" customHeight="1" thickBot="1" x14ac:dyDescent="0.25">
      <c r="A7" s="243"/>
      <c r="B7" s="310"/>
      <c r="C7" s="1046" t="s">
        <v>63</v>
      </c>
      <c r="D7" s="1100" t="s">
        <v>239</v>
      </c>
      <c r="E7" s="1049" t="s">
        <v>68</v>
      </c>
      <c r="F7" s="1052" t="s">
        <v>166</v>
      </c>
      <c r="G7" s="1055" t="s">
        <v>64</v>
      </c>
      <c r="H7" s="1117" t="s">
        <v>76</v>
      </c>
      <c r="I7" s="1055" t="s">
        <v>118</v>
      </c>
      <c r="J7" s="1121"/>
      <c r="K7" s="1122"/>
      <c r="L7" s="1063"/>
      <c r="M7" s="1063"/>
      <c r="N7" s="1063"/>
      <c r="O7" s="1063"/>
      <c r="P7" s="1063"/>
      <c r="Q7" s="1063"/>
      <c r="R7" s="1063"/>
      <c r="S7" s="1064"/>
      <c r="T7" s="1064"/>
      <c r="U7" s="1065"/>
      <c r="V7" s="1095" t="s">
        <v>234</v>
      </c>
      <c r="W7" s="235"/>
    </row>
    <row r="8" spans="1:23" s="242" customFormat="1" ht="29.25" customHeight="1" x14ac:dyDescent="0.2">
      <c r="A8" s="1115" t="s">
        <v>181</v>
      </c>
      <c r="B8" s="1119" t="s">
        <v>163</v>
      </c>
      <c r="C8" s="1047"/>
      <c r="D8" s="1085"/>
      <c r="E8" s="1050"/>
      <c r="F8" s="1053"/>
      <c r="G8" s="1056"/>
      <c r="H8" s="1118"/>
      <c r="I8" s="1056"/>
      <c r="J8" s="1054" t="s">
        <v>89</v>
      </c>
      <c r="K8" s="1054" t="s">
        <v>84</v>
      </c>
      <c r="L8" s="1098" t="s">
        <v>102</v>
      </c>
      <c r="M8" s="1099"/>
      <c r="N8" s="1060" t="s">
        <v>65</v>
      </c>
      <c r="O8" s="1061"/>
      <c r="P8" s="1061"/>
      <c r="Q8" s="1061"/>
      <c r="R8" s="1062"/>
      <c r="S8" s="1066" t="s">
        <v>100</v>
      </c>
      <c r="T8" s="1067"/>
      <c r="U8" s="1068"/>
      <c r="V8" s="1096"/>
      <c r="W8" s="236"/>
    </row>
    <row r="9" spans="1:23" s="245" customFormat="1" ht="41.25" customHeight="1" thickBot="1" x14ac:dyDescent="0.25">
      <c r="A9" s="1116"/>
      <c r="B9" s="1120"/>
      <c r="C9" s="1048"/>
      <c r="D9" s="1085"/>
      <c r="E9" s="1051"/>
      <c r="F9" s="1054"/>
      <c r="G9" s="1057"/>
      <c r="H9" s="1118"/>
      <c r="I9" s="1057"/>
      <c r="J9" s="1114"/>
      <c r="K9" s="1059"/>
      <c r="L9" s="604" t="s">
        <v>66</v>
      </c>
      <c r="M9" s="542" t="s">
        <v>368</v>
      </c>
      <c r="N9" s="533" t="s">
        <v>326</v>
      </c>
      <c r="O9" s="344" t="s">
        <v>274</v>
      </c>
      <c r="P9" s="604" t="s">
        <v>285</v>
      </c>
      <c r="Q9" s="344" t="s">
        <v>345</v>
      </c>
      <c r="R9" s="765" t="s">
        <v>367</v>
      </c>
      <c r="S9" s="472">
        <v>42826</v>
      </c>
      <c r="T9" s="472">
        <v>42856</v>
      </c>
      <c r="U9" s="604">
        <v>42887</v>
      </c>
      <c r="V9" s="1097"/>
      <c r="W9" s="235"/>
    </row>
    <row r="10" spans="1:23" s="34" customFormat="1" ht="126" customHeight="1" x14ac:dyDescent="0.2">
      <c r="A10" s="1072" t="s">
        <v>179</v>
      </c>
      <c r="B10" s="1075" t="s">
        <v>164</v>
      </c>
      <c r="C10" s="331" t="s">
        <v>69</v>
      </c>
      <c r="D10" s="1079" t="s">
        <v>240</v>
      </c>
      <c r="E10" s="403" t="s">
        <v>370</v>
      </c>
      <c r="F10" s="985" t="s">
        <v>170</v>
      </c>
      <c r="G10" s="986" t="s">
        <v>268</v>
      </c>
      <c r="H10" s="739" t="s">
        <v>100</v>
      </c>
      <c r="I10" s="685">
        <v>336.9</v>
      </c>
      <c r="J10" s="530" t="s">
        <v>107</v>
      </c>
      <c r="K10" s="601" t="s">
        <v>86</v>
      </c>
      <c r="L10" s="678">
        <v>320</v>
      </c>
      <c r="M10" s="555">
        <v>359.8</v>
      </c>
      <c r="N10" s="534">
        <v>356</v>
      </c>
      <c r="O10" s="317">
        <v>390.4</v>
      </c>
      <c r="P10" s="610">
        <v>380</v>
      </c>
      <c r="Q10" s="317">
        <v>359.8</v>
      </c>
      <c r="R10" s="992">
        <v>383.5</v>
      </c>
      <c r="S10" s="534">
        <v>351.6</v>
      </c>
      <c r="T10" s="993">
        <v>354.1</v>
      </c>
      <c r="U10" s="993">
        <v>383.5</v>
      </c>
      <c r="V10" s="672" t="s">
        <v>486</v>
      </c>
      <c r="W10" s="30"/>
    </row>
    <row r="11" spans="1:23" s="293" customFormat="1" ht="84.75" customHeight="1" x14ac:dyDescent="0.2">
      <c r="A11" s="1073"/>
      <c r="B11" s="1076"/>
      <c r="C11" s="380" t="s">
        <v>70</v>
      </c>
      <c r="D11" s="1080"/>
      <c r="E11" s="632" t="s">
        <v>578</v>
      </c>
      <c r="F11" s="340" t="s">
        <v>170</v>
      </c>
      <c r="G11" s="737" t="s">
        <v>268</v>
      </c>
      <c r="H11" s="624" t="s">
        <v>100</v>
      </c>
      <c r="I11" s="686">
        <v>60.3</v>
      </c>
      <c r="J11" s="418" t="s">
        <v>107</v>
      </c>
      <c r="K11" s="474" t="s">
        <v>86</v>
      </c>
      <c r="L11" s="692">
        <v>65.400000000000006</v>
      </c>
      <c r="M11" s="511">
        <v>65.599999999999994</v>
      </c>
      <c r="N11" s="694">
        <v>57.6</v>
      </c>
      <c r="O11" s="693">
        <v>54.1</v>
      </c>
      <c r="P11" s="708">
        <v>58.7</v>
      </c>
      <c r="Q11" s="709">
        <v>65.599999999999994</v>
      </c>
      <c r="R11" s="994">
        <v>75.5</v>
      </c>
      <c r="S11" s="995">
        <v>66.8</v>
      </c>
      <c r="T11" s="996">
        <v>73.099999999999994</v>
      </c>
      <c r="U11" s="997">
        <v>75.5</v>
      </c>
      <c r="V11" s="673" t="s">
        <v>486</v>
      </c>
      <c r="W11" s="289"/>
    </row>
    <row r="12" spans="1:23" s="293" customFormat="1" ht="113.25" customHeight="1" x14ac:dyDescent="0.2">
      <c r="A12" s="1073"/>
      <c r="B12" s="1076"/>
      <c r="C12" s="380" t="s">
        <v>71</v>
      </c>
      <c r="D12" s="1080"/>
      <c r="E12" s="632" t="s">
        <v>369</v>
      </c>
      <c r="F12" s="254" t="s">
        <v>170</v>
      </c>
      <c r="G12" s="308" t="s">
        <v>268</v>
      </c>
      <c r="H12" s="736" t="s">
        <v>100</v>
      </c>
      <c r="I12" s="633">
        <v>85.9</v>
      </c>
      <c r="J12" s="418" t="s">
        <v>107</v>
      </c>
      <c r="K12" s="474" t="s">
        <v>86</v>
      </c>
      <c r="L12" s="692">
        <v>76.599999999999994</v>
      </c>
      <c r="M12" s="511">
        <v>86.6</v>
      </c>
      <c r="N12" s="694">
        <v>76.3</v>
      </c>
      <c r="O12" s="693">
        <v>79.7</v>
      </c>
      <c r="P12" s="708">
        <v>85.9</v>
      </c>
      <c r="Q12" s="709">
        <v>86.6</v>
      </c>
      <c r="R12" s="994">
        <v>92.3</v>
      </c>
      <c r="S12" s="995">
        <v>88.9</v>
      </c>
      <c r="T12" s="996">
        <v>89.1</v>
      </c>
      <c r="U12" s="997">
        <v>92.3</v>
      </c>
      <c r="V12" s="673" t="s">
        <v>486</v>
      </c>
      <c r="W12" s="289"/>
    </row>
    <row r="13" spans="1:23" s="126" customFormat="1" ht="77.25" customHeight="1" x14ac:dyDescent="0.2">
      <c r="A13" s="1073"/>
      <c r="B13" s="1076"/>
      <c r="C13" s="320" t="s">
        <v>72</v>
      </c>
      <c r="D13" s="1081"/>
      <c r="E13" s="319" t="s">
        <v>371</v>
      </c>
      <c r="F13" s="624" t="s">
        <v>171</v>
      </c>
      <c r="G13" s="737" t="s">
        <v>104</v>
      </c>
      <c r="H13" s="624" t="s">
        <v>140</v>
      </c>
      <c r="I13" s="368" t="s">
        <v>487</v>
      </c>
      <c r="J13" s="699" t="s">
        <v>108</v>
      </c>
      <c r="K13" s="698" t="s">
        <v>85</v>
      </c>
      <c r="L13" s="680">
        <v>1</v>
      </c>
      <c r="M13" s="544">
        <v>1</v>
      </c>
      <c r="N13" s="697">
        <v>0.24</v>
      </c>
      <c r="O13" s="475">
        <v>0.46</v>
      </c>
      <c r="P13" s="696">
        <v>0.68</v>
      </c>
      <c r="Q13" s="475">
        <v>1</v>
      </c>
      <c r="R13" s="815">
        <v>0.27</v>
      </c>
      <c r="S13" s="475">
        <v>0.09</v>
      </c>
      <c r="T13" s="475">
        <v>0.18</v>
      </c>
      <c r="U13" s="696">
        <v>0.27</v>
      </c>
      <c r="V13" s="695" t="s">
        <v>488</v>
      </c>
      <c r="W13" s="125"/>
    </row>
    <row r="14" spans="1:23" s="126" customFormat="1" ht="183" customHeight="1" x14ac:dyDescent="0.2">
      <c r="A14" s="1073"/>
      <c r="B14" s="1076"/>
      <c r="C14" s="320" t="s">
        <v>114</v>
      </c>
      <c r="D14" s="624" t="s">
        <v>241</v>
      </c>
      <c r="E14" s="319" t="s">
        <v>372</v>
      </c>
      <c r="F14" s="340" t="s">
        <v>170</v>
      </c>
      <c r="G14" s="737" t="s">
        <v>103</v>
      </c>
      <c r="H14" s="624" t="s">
        <v>100</v>
      </c>
      <c r="I14" s="400">
        <v>0.04</v>
      </c>
      <c r="J14" s="418" t="s">
        <v>107</v>
      </c>
      <c r="K14" s="474" t="s">
        <v>86</v>
      </c>
      <c r="L14" s="611">
        <v>4.7E-2</v>
      </c>
      <c r="M14" s="545">
        <v>9.1999999999999998E-2</v>
      </c>
      <c r="N14" s="700">
        <v>6.0999999999999999E-2</v>
      </c>
      <c r="O14" s="391">
        <v>6.6000000000000003E-2</v>
      </c>
      <c r="P14" s="611">
        <v>6.7000000000000004E-2</v>
      </c>
      <c r="Q14" s="391">
        <v>9.1999999999999998E-2</v>
      </c>
      <c r="R14" s="816">
        <v>0.114</v>
      </c>
      <c r="S14" s="700">
        <v>0.11</v>
      </c>
      <c r="T14" s="391">
        <v>0.11799999999999999</v>
      </c>
      <c r="U14" s="391">
        <v>0.114</v>
      </c>
      <c r="V14" s="738" t="s">
        <v>489</v>
      </c>
      <c r="W14" s="125"/>
    </row>
    <row r="15" spans="1:23" s="46" customFormat="1" ht="111" customHeight="1" x14ac:dyDescent="0.2">
      <c r="A15" s="1073"/>
      <c r="B15" s="1076"/>
      <c r="C15" s="320" t="s">
        <v>189</v>
      </c>
      <c r="D15" s="624" t="s">
        <v>278</v>
      </c>
      <c r="E15" s="307" t="s">
        <v>190</v>
      </c>
      <c r="F15" s="340" t="s">
        <v>170</v>
      </c>
      <c r="G15" s="737" t="s">
        <v>206</v>
      </c>
      <c r="H15" s="392" t="s">
        <v>140</v>
      </c>
      <c r="I15" s="386" t="s">
        <v>203</v>
      </c>
      <c r="J15" s="270" t="s">
        <v>112</v>
      </c>
      <c r="K15" s="388"/>
      <c r="L15" s="807">
        <v>200</v>
      </c>
      <c r="M15" s="546">
        <v>231</v>
      </c>
      <c r="N15" s="566">
        <v>52</v>
      </c>
      <c r="O15" s="477">
        <v>35</v>
      </c>
      <c r="P15" s="508">
        <v>71</v>
      </c>
      <c r="Q15" s="824">
        <v>73</v>
      </c>
      <c r="R15" s="817">
        <v>45</v>
      </c>
      <c r="S15" s="703">
        <v>16</v>
      </c>
      <c r="T15" s="702">
        <v>8</v>
      </c>
      <c r="U15" s="508">
        <v>21</v>
      </c>
      <c r="V15" s="738" t="s">
        <v>490</v>
      </c>
      <c r="W15" s="289"/>
    </row>
    <row r="16" spans="1:23" s="46" customFormat="1" ht="78" customHeight="1" x14ac:dyDescent="0.2">
      <c r="A16" s="1073"/>
      <c r="B16" s="1076"/>
      <c r="C16" s="320" t="s">
        <v>191</v>
      </c>
      <c r="D16" s="1086" t="s">
        <v>373</v>
      </c>
      <c r="E16" s="790" t="s">
        <v>552</v>
      </c>
      <c r="F16" s="340" t="s">
        <v>170</v>
      </c>
      <c r="G16" s="737" t="s">
        <v>148</v>
      </c>
      <c r="H16" s="392" t="s">
        <v>140</v>
      </c>
      <c r="I16" s="386">
        <v>9.6000000000000002E-2</v>
      </c>
      <c r="J16" s="418" t="s">
        <v>107</v>
      </c>
      <c r="K16" s="474" t="s">
        <v>86</v>
      </c>
      <c r="L16" s="611">
        <v>0.13</v>
      </c>
      <c r="M16" s="545">
        <v>0.11899999999999999</v>
      </c>
      <c r="N16" s="700">
        <v>0.11899999999999999</v>
      </c>
      <c r="O16" s="391">
        <v>0.13600000000000001</v>
      </c>
      <c r="P16" s="611">
        <v>0.13200000000000001</v>
      </c>
      <c r="Q16" s="391">
        <v>0.11899999999999999</v>
      </c>
      <c r="R16" s="998">
        <v>0.127</v>
      </c>
      <c r="S16" s="999">
        <v>0.11600000000000001</v>
      </c>
      <c r="T16" s="386">
        <v>0.127</v>
      </c>
      <c r="U16" s="759">
        <v>0.127</v>
      </c>
      <c r="V16" s="738" t="s">
        <v>553</v>
      </c>
      <c r="W16" s="289"/>
    </row>
    <row r="17" spans="1:23" s="46" customFormat="1" ht="88.5" customHeight="1" thickBot="1" x14ac:dyDescent="0.25">
      <c r="A17" s="1074"/>
      <c r="B17" s="1077"/>
      <c r="C17" s="321" t="s">
        <v>192</v>
      </c>
      <c r="D17" s="1087"/>
      <c r="E17" s="984" t="s">
        <v>554</v>
      </c>
      <c r="F17" s="257" t="s">
        <v>170</v>
      </c>
      <c r="G17" s="383" t="s">
        <v>103</v>
      </c>
      <c r="H17" s="488" t="s">
        <v>140</v>
      </c>
      <c r="I17" s="799">
        <v>0.39500000000000002</v>
      </c>
      <c r="J17" s="593" t="s">
        <v>107</v>
      </c>
      <c r="K17" s="720" t="s">
        <v>86</v>
      </c>
      <c r="L17" s="705" t="s">
        <v>491</v>
      </c>
      <c r="M17" s="707" t="s">
        <v>492</v>
      </c>
      <c r="N17" s="687"/>
      <c r="O17" s="688"/>
      <c r="P17" s="812"/>
      <c r="Q17" s="706" t="s">
        <v>492</v>
      </c>
      <c r="R17" s="1000" t="s">
        <v>568</v>
      </c>
      <c r="S17" s="1001" t="s">
        <v>493</v>
      </c>
      <c r="T17" s="1002" t="s">
        <v>569</v>
      </c>
      <c r="U17" s="1003" t="s">
        <v>568</v>
      </c>
      <c r="V17" s="701" t="s">
        <v>555</v>
      </c>
      <c r="W17" s="289"/>
    </row>
    <row r="18" spans="1:23" s="126" customFormat="1" ht="231.75" customHeight="1" x14ac:dyDescent="0.2">
      <c r="A18" s="1078" t="s">
        <v>180</v>
      </c>
      <c r="B18" s="1076" t="s">
        <v>164</v>
      </c>
      <c r="C18" s="380" t="s">
        <v>374</v>
      </c>
      <c r="D18" s="1088" t="s">
        <v>242</v>
      </c>
      <c r="E18" s="801" t="s">
        <v>109</v>
      </c>
      <c r="F18" s="341" t="s">
        <v>172</v>
      </c>
      <c r="G18" s="339" t="s">
        <v>104</v>
      </c>
      <c r="H18" s="316" t="s">
        <v>101</v>
      </c>
      <c r="I18" s="725">
        <v>0.87</v>
      </c>
      <c r="J18" s="802" t="s">
        <v>108</v>
      </c>
      <c r="K18" s="601" t="s">
        <v>86</v>
      </c>
      <c r="L18" s="610" t="s">
        <v>111</v>
      </c>
      <c r="M18" s="715" t="s">
        <v>494</v>
      </c>
      <c r="N18" s="803">
        <v>0.84899999999999998</v>
      </c>
      <c r="O18" s="804">
        <v>0.86</v>
      </c>
      <c r="P18" s="813">
        <v>0.85</v>
      </c>
      <c r="Q18" s="725">
        <v>0.84099999999999997</v>
      </c>
      <c r="R18" s="818">
        <v>0.82599999999999996</v>
      </c>
      <c r="S18" s="612"/>
      <c r="T18" s="496"/>
      <c r="U18" s="496"/>
      <c r="V18" s="679" t="s">
        <v>495</v>
      </c>
      <c r="W18" s="125"/>
    </row>
    <row r="19" spans="1:23" s="293" customFormat="1" ht="106.5" customHeight="1" x14ac:dyDescent="0.2">
      <c r="A19" s="1078"/>
      <c r="B19" s="1076"/>
      <c r="C19" s="320" t="s">
        <v>375</v>
      </c>
      <c r="D19" s="1083"/>
      <c r="E19" s="797" t="s">
        <v>376</v>
      </c>
      <c r="F19" s="254" t="s">
        <v>172</v>
      </c>
      <c r="G19" s="337" t="s">
        <v>104</v>
      </c>
      <c r="H19" s="308" t="s">
        <v>101</v>
      </c>
      <c r="I19" s="814">
        <v>0.93400000000000005</v>
      </c>
      <c r="J19" s="987" t="s">
        <v>106</v>
      </c>
      <c r="K19" s="806" t="s">
        <v>86</v>
      </c>
      <c r="L19" s="808">
        <v>0.86699999999999999</v>
      </c>
      <c r="M19" s="586">
        <v>0.95599999999999996</v>
      </c>
      <c r="N19" s="584">
        <v>0.88800000000000001</v>
      </c>
      <c r="O19" s="798">
        <v>0.94</v>
      </c>
      <c r="P19" s="814">
        <v>0.94299999999999995</v>
      </c>
      <c r="Q19" s="798">
        <v>0.95599999999999996</v>
      </c>
      <c r="R19" s="819">
        <v>0.94599999999999995</v>
      </c>
      <c r="S19" s="800">
        <v>95.5</v>
      </c>
      <c r="T19" s="692">
        <v>95.5</v>
      </c>
      <c r="U19" s="692">
        <v>94.6</v>
      </c>
      <c r="V19" s="673" t="s">
        <v>556</v>
      </c>
      <c r="W19" s="289"/>
    </row>
    <row r="20" spans="1:23" s="293" customFormat="1" ht="78.75" customHeight="1" x14ac:dyDescent="0.2">
      <c r="A20" s="1078"/>
      <c r="B20" s="1076"/>
      <c r="C20" s="625" t="s">
        <v>379</v>
      </c>
      <c r="D20" s="1084" t="s">
        <v>243</v>
      </c>
      <c r="E20" s="599" t="s">
        <v>338</v>
      </c>
      <c r="F20" s="1069" t="s">
        <v>172</v>
      </c>
      <c r="G20" s="1070" t="s">
        <v>103</v>
      </c>
      <c r="H20" s="1071" t="s">
        <v>100</v>
      </c>
      <c r="I20" s="384" t="s">
        <v>377</v>
      </c>
      <c r="J20" s="689" t="s">
        <v>108</v>
      </c>
      <c r="K20" s="474" t="s">
        <v>85</v>
      </c>
      <c r="L20" s="708" t="s">
        <v>496</v>
      </c>
      <c r="M20" s="548" t="s">
        <v>152</v>
      </c>
      <c r="N20" s="669">
        <v>1072</v>
      </c>
      <c r="O20" s="481">
        <v>227</v>
      </c>
      <c r="P20" s="762">
        <v>1097</v>
      </c>
      <c r="Q20" s="481">
        <v>1064</v>
      </c>
      <c r="R20" s="820">
        <v>732</v>
      </c>
      <c r="S20" s="669">
        <v>152</v>
      </c>
      <c r="T20" s="369">
        <v>316</v>
      </c>
      <c r="U20" s="681">
        <v>264</v>
      </c>
      <c r="V20" s="1058" t="s">
        <v>497</v>
      </c>
      <c r="W20" s="289"/>
    </row>
    <row r="21" spans="1:23" s="126" customFormat="1" ht="125.25" customHeight="1" x14ac:dyDescent="0.2">
      <c r="A21" s="1078"/>
      <c r="B21" s="1076"/>
      <c r="C21" s="625" t="s">
        <v>380</v>
      </c>
      <c r="D21" s="1085"/>
      <c r="E21" s="599" t="s">
        <v>339</v>
      </c>
      <c r="F21" s="1069"/>
      <c r="G21" s="1070"/>
      <c r="H21" s="1071"/>
      <c r="I21" s="384" t="s">
        <v>378</v>
      </c>
      <c r="J21" s="689" t="s">
        <v>108</v>
      </c>
      <c r="K21" s="474" t="s">
        <v>85</v>
      </c>
      <c r="L21" s="681" t="s">
        <v>498</v>
      </c>
      <c r="M21" s="548" t="s">
        <v>152</v>
      </c>
      <c r="N21" s="669">
        <v>134</v>
      </c>
      <c r="O21" s="481">
        <v>35</v>
      </c>
      <c r="P21" s="762">
        <v>84</v>
      </c>
      <c r="Q21" s="481">
        <v>106</v>
      </c>
      <c r="R21" s="820">
        <v>101</v>
      </c>
      <c r="S21" s="669">
        <v>19</v>
      </c>
      <c r="T21" s="369">
        <v>48</v>
      </c>
      <c r="U21" s="681">
        <v>34</v>
      </c>
      <c r="V21" s="1058"/>
      <c r="W21" s="125"/>
    </row>
    <row r="22" spans="1:23" s="126" customFormat="1" ht="255.75" customHeight="1" x14ac:dyDescent="0.2">
      <c r="A22" s="1078"/>
      <c r="B22" s="1076"/>
      <c r="C22" s="320" t="s">
        <v>219</v>
      </c>
      <c r="D22" s="330" t="s">
        <v>244</v>
      </c>
      <c r="E22" s="307" t="s">
        <v>60</v>
      </c>
      <c r="F22" s="624" t="s">
        <v>173</v>
      </c>
      <c r="G22" s="624" t="s">
        <v>103</v>
      </c>
      <c r="H22" s="731" t="s">
        <v>100</v>
      </c>
      <c r="I22" s="805" t="s">
        <v>557</v>
      </c>
      <c r="J22" s="988" t="s">
        <v>106</v>
      </c>
      <c r="K22" s="806" t="s">
        <v>86</v>
      </c>
      <c r="L22" s="809">
        <v>5.2999999999999999E-2</v>
      </c>
      <c r="M22" s="553">
        <v>3.1E-2</v>
      </c>
      <c r="N22" s="538">
        <v>5.5E-2</v>
      </c>
      <c r="O22" s="391">
        <v>2.4E-2</v>
      </c>
      <c r="P22" s="611">
        <v>2.9000000000000001E-2</v>
      </c>
      <c r="Q22" s="391">
        <v>3.1E-2</v>
      </c>
      <c r="R22" s="816">
        <v>4.1000000000000002E-2</v>
      </c>
      <c r="S22" s="700">
        <v>3.5000000000000003E-2</v>
      </c>
      <c r="T22" s="391">
        <v>3.9E-2</v>
      </c>
      <c r="U22" s="611">
        <v>4.1000000000000002E-2</v>
      </c>
      <c r="V22" s="728" t="s">
        <v>558</v>
      </c>
      <c r="W22" s="125"/>
    </row>
    <row r="23" spans="1:23" s="126" customFormat="1" ht="81" customHeight="1" x14ac:dyDescent="0.2">
      <c r="A23" s="1078"/>
      <c r="B23" s="1076"/>
      <c r="C23" s="451" t="s">
        <v>73</v>
      </c>
      <c r="D23" s="1082" t="s">
        <v>245</v>
      </c>
      <c r="E23" s="307" t="s">
        <v>381</v>
      </c>
      <c r="F23" s="340" t="s">
        <v>172</v>
      </c>
      <c r="G23" s="624" t="s">
        <v>104</v>
      </c>
      <c r="H23" s="730" t="s">
        <v>140</v>
      </c>
      <c r="I23" s="343" t="s">
        <v>233</v>
      </c>
      <c r="J23" s="270" t="s">
        <v>108</v>
      </c>
      <c r="K23" s="474" t="s">
        <v>85</v>
      </c>
      <c r="L23" s="810">
        <v>0.58299999999999996</v>
      </c>
      <c r="M23" s="558">
        <v>0.52</v>
      </c>
      <c r="N23" s="539">
        <v>0.67</v>
      </c>
      <c r="O23" s="358">
        <v>0.61</v>
      </c>
      <c r="P23" s="680">
        <v>0.54</v>
      </c>
      <c r="Q23" s="358">
        <v>0.52</v>
      </c>
      <c r="R23" s="821">
        <v>0.53</v>
      </c>
      <c r="S23" s="565">
        <v>0.52</v>
      </c>
      <c r="T23" s="358">
        <v>0.52</v>
      </c>
      <c r="U23" s="680">
        <v>0.53</v>
      </c>
      <c r="V23" s="728" t="s">
        <v>499</v>
      </c>
      <c r="W23" s="125"/>
    </row>
    <row r="24" spans="1:23" s="126" customFormat="1" ht="112.5" customHeight="1" thickBot="1" x14ac:dyDescent="0.25">
      <c r="A24" s="1078"/>
      <c r="B24" s="1076"/>
      <c r="C24" s="451" t="s">
        <v>74</v>
      </c>
      <c r="D24" s="1083"/>
      <c r="E24" s="307" t="s">
        <v>382</v>
      </c>
      <c r="F24" s="340" t="s">
        <v>172</v>
      </c>
      <c r="G24" s="624" t="s">
        <v>104</v>
      </c>
      <c r="H24" s="731" t="s">
        <v>100</v>
      </c>
      <c r="I24" s="690" t="s">
        <v>383</v>
      </c>
      <c r="J24" s="691" t="s">
        <v>108</v>
      </c>
      <c r="K24" s="710" t="s">
        <v>85</v>
      </c>
      <c r="L24" s="811" t="s">
        <v>500</v>
      </c>
      <c r="M24" s="614" t="s">
        <v>501</v>
      </c>
      <c r="N24" s="711" t="s">
        <v>502</v>
      </c>
      <c r="O24" s="712" t="s">
        <v>503</v>
      </c>
      <c r="P24" s="713" t="s">
        <v>504</v>
      </c>
      <c r="Q24" s="712" t="s">
        <v>501</v>
      </c>
      <c r="R24" s="822" t="s">
        <v>505</v>
      </c>
      <c r="S24" s="711" t="s">
        <v>506</v>
      </c>
      <c r="T24" s="712" t="s">
        <v>507</v>
      </c>
      <c r="U24" s="713" t="s">
        <v>505</v>
      </c>
      <c r="V24" s="701" t="s">
        <v>499</v>
      </c>
      <c r="W24" s="125"/>
    </row>
    <row r="25" spans="1:23" s="126" customFormat="1" ht="203.25" customHeight="1" x14ac:dyDescent="0.2">
      <c r="A25" s="621" t="s">
        <v>182</v>
      </c>
      <c r="B25" s="620" t="s">
        <v>165</v>
      </c>
      <c r="C25" s="456" t="s">
        <v>75</v>
      </c>
      <c r="D25" s="622" t="s">
        <v>246</v>
      </c>
      <c r="E25" s="406" t="s">
        <v>220</v>
      </c>
      <c r="F25" s="341" t="s">
        <v>169</v>
      </c>
      <c r="G25" s="315" t="s">
        <v>148</v>
      </c>
      <c r="H25" s="316" t="s">
        <v>65</v>
      </c>
      <c r="I25" s="635">
        <v>0.17</v>
      </c>
      <c r="J25" s="530" t="s">
        <v>106</v>
      </c>
      <c r="K25" s="714" t="s">
        <v>85</v>
      </c>
      <c r="L25" s="613">
        <v>0.18099999999999999</v>
      </c>
      <c r="M25" s="552">
        <v>0.17</v>
      </c>
      <c r="N25" s="541">
        <v>0.191</v>
      </c>
      <c r="O25" s="360">
        <v>0.121</v>
      </c>
      <c r="P25" s="613">
        <v>0.19900000000000001</v>
      </c>
      <c r="Q25" s="360">
        <v>0.17</v>
      </c>
      <c r="R25" s="823" t="s">
        <v>508</v>
      </c>
      <c r="S25" s="612"/>
      <c r="T25" s="496"/>
      <c r="U25" s="496"/>
      <c r="V25" s="672" t="s">
        <v>548</v>
      </c>
      <c r="W25" s="125"/>
    </row>
    <row r="26" spans="1:23" x14ac:dyDescent="0.2">
      <c r="A26" s="32"/>
      <c r="B26" s="291"/>
      <c r="C26" s="32"/>
      <c r="D26" s="291"/>
      <c r="J26" s="298"/>
      <c r="K26" s="298"/>
      <c r="L26" s="295"/>
      <c r="M26" s="54"/>
      <c r="N26" s="295"/>
      <c r="O26" s="295"/>
      <c r="P26" s="295"/>
      <c r="Q26" s="295"/>
      <c r="R26" s="295"/>
      <c r="S26" s="295"/>
      <c r="T26" s="295"/>
      <c r="U26" s="295"/>
    </row>
    <row r="27" spans="1:23" x14ac:dyDescent="0.2">
      <c r="A27" s="32"/>
      <c r="B27" s="291"/>
      <c r="C27" s="32"/>
      <c r="D27" s="291"/>
      <c r="J27" s="298"/>
      <c r="K27" s="298"/>
      <c r="L27" s="295"/>
      <c r="M27" s="54"/>
      <c r="N27" s="295"/>
      <c r="O27" s="295"/>
      <c r="P27" s="295"/>
      <c r="Q27" s="295"/>
      <c r="R27" s="295"/>
      <c r="S27" s="295"/>
      <c r="T27" s="295"/>
      <c r="U27" s="295"/>
    </row>
    <row r="28" spans="1:23" x14ac:dyDescent="0.2">
      <c r="A28" s="32"/>
      <c r="B28" s="291"/>
      <c r="C28" s="32"/>
      <c r="D28" s="291"/>
      <c r="J28" s="298"/>
      <c r="K28" s="298"/>
      <c r="L28" s="295"/>
      <c r="M28" s="54"/>
      <c r="N28" s="295"/>
      <c r="O28" s="295"/>
      <c r="P28" s="295"/>
      <c r="Q28" s="295"/>
      <c r="R28" s="295"/>
      <c r="S28" s="295"/>
      <c r="T28" s="295"/>
      <c r="U28" s="295"/>
    </row>
    <row r="31" spans="1:23" hidden="1" x14ac:dyDescent="0.2"/>
    <row r="32" spans="1:23" ht="23.25" hidden="1" x14ac:dyDescent="0.2">
      <c r="B32" s="283" t="s">
        <v>106</v>
      </c>
      <c r="C32" s="290">
        <f t="array" ref="C32">SUM(LEN(J10:J25)-LEN(SUBSTITUTE(J10:J25,"a","")))</f>
        <v>3</v>
      </c>
    </row>
    <row r="33" spans="2:3" ht="23.25" hidden="1" x14ac:dyDescent="0.2">
      <c r="B33" s="279" t="s">
        <v>108</v>
      </c>
      <c r="C33" s="290">
        <f t="array" ref="C33">SUM(LEN(J10:J25)-LEN(SUBSTITUTE(J10:J25,"=","")))</f>
        <v>6</v>
      </c>
    </row>
    <row r="34" spans="2:3" ht="24" hidden="1" thickBot="1" x14ac:dyDescent="0.25">
      <c r="B34" s="278" t="s">
        <v>107</v>
      </c>
      <c r="C34" s="290">
        <f t="array" ref="C34">SUM(LEN(J10:J25)-LEN(SUBSTITUTE(J10:J25,"r","")))</f>
        <v>6</v>
      </c>
    </row>
    <row r="35" spans="2:3" hidden="1" x14ac:dyDescent="0.2">
      <c r="B35" s="419" t="s">
        <v>105</v>
      </c>
      <c r="C35" s="290">
        <f t="array" ref="C35">SUM(LEN(J10:J25)-LEN(SUBSTITUTE(J10:J25,"@","")))</f>
        <v>0</v>
      </c>
    </row>
    <row r="36" spans="2:3" hidden="1" x14ac:dyDescent="0.2">
      <c r="B36" s="420" t="s">
        <v>112</v>
      </c>
      <c r="C36" s="290">
        <f t="array" ref="C36">SUM(LEN(J10:J25)-LEN(SUBSTITUTE(J10:J25,"c","")))</f>
        <v>1</v>
      </c>
    </row>
    <row r="37" spans="2:3" ht="21" hidden="1" thickBot="1" x14ac:dyDescent="0.25">
      <c r="B37" s="421" t="s">
        <v>113</v>
      </c>
      <c r="C37" s="290">
        <f t="array" ref="C37">SUM(LEN(J10:J25)-LEN(SUBSTITUTE(J10:J25,"g","")))</f>
        <v>0</v>
      </c>
    </row>
    <row r="38" spans="2:3" ht="34.5" hidden="1" x14ac:dyDescent="0.45">
      <c r="B38" s="438" t="s">
        <v>85</v>
      </c>
      <c r="C38" s="290">
        <f t="array" ref="C38">SUM(LEN(K10:K25)-LEN(SUBSTITUTE(K10:K25,"Ý","")))</f>
        <v>6</v>
      </c>
    </row>
    <row r="39" spans="2:3" ht="34.5" hidden="1" x14ac:dyDescent="0.45">
      <c r="B39" s="439" t="s">
        <v>87</v>
      </c>
      <c r="C39" s="290">
        <f t="array" ref="C39">SUM(LEN(K10:K25)-LEN(SUBSTITUTE(K10:K25,"Ü","")))</f>
        <v>0</v>
      </c>
    </row>
    <row r="40" spans="2:3" ht="34.5" hidden="1" x14ac:dyDescent="0.45">
      <c r="B40" s="442" t="s">
        <v>86</v>
      </c>
      <c r="C40" s="290">
        <f t="array" ref="C40">SUM(LEN(K10:K25)-LEN(SUBSTITUTE(K10:K25,"Þ","")))</f>
        <v>9</v>
      </c>
    </row>
    <row r="41" spans="2:3" ht="35.25" hidden="1" thickBot="1" x14ac:dyDescent="0.5">
      <c r="B41" s="446"/>
      <c r="C41" s="290">
        <f>SUM(C32:C37)-SUM(C38:C40)</f>
        <v>1</v>
      </c>
    </row>
    <row r="42" spans="2:3" hidden="1" x14ac:dyDescent="0.2"/>
  </sheetData>
  <mergeCells count="37">
    <mergeCell ref="A2:B5"/>
    <mergeCell ref="V7:V9"/>
    <mergeCell ref="L8:M8"/>
    <mergeCell ref="I7:I9"/>
    <mergeCell ref="D7:D9"/>
    <mergeCell ref="S3:V3"/>
    <mergeCell ref="S4:V4"/>
    <mergeCell ref="S5:V5"/>
    <mergeCell ref="H4:O4"/>
    <mergeCell ref="H5:O5"/>
    <mergeCell ref="S2:V2"/>
    <mergeCell ref="J8:J9"/>
    <mergeCell ref="A8:A9"/>
    <mergeCell ref="H7:H9"/>
    <mergeCell ref="B8:B9"/>
    <mergeCell ref="J7:K7"/>
    <mergeCell ref="A10:A17"/>
    <mergeCell ref="B10:B17"/>
    <mergeCell ref="A18:A24"/>
    <mergeCell ref="D10:D13"/>
    <mergeCell ref="D23:D24"/>
    <mergeCell ref="D20:D21"/>
    <mergeCell ref="D16:D17"/>
    <mergeCell ref="D18:D19"/>
    <mergeCell ref="B18:B24"/>
    <mergeCell ref="C7:C9"/>
    <mergeCell ref="E7:E9"/>
    <mergeCell ref="F7:F9"/>
    <mergeCell ref="G7:G9"/>
    <mergeCell ref="V20:V21"/>
    <mergeCell ref="K8:K9"/>
    <mergeCell ref="N8:R8"/>
    <mergeCell ref="L7:U7"/>
    <mergeCell ref="S8:U8"/>
    <mergeCell ref="F20:F21"/>
    <mergeCell ref="G20:G21"/>
    <mergeCell ref="H20:H21"/>
  </mergeCells>
  <conditionalFormatting sqref="C3">
    <cfRule type="cellIs" dxfId="668" priority="915" operator="equal">
      <formula>"g"</formula>
    </cfRule>
    <cfRule type="cellIs" dxfId="667" priority="916" operator="equal">
      <formula>"c"</formula>
    </cfRule>
  </conditionalFormatting>
  <conditionalFormatting sqref="C3">
    <cfRule type="cellIs" dxfId="666" priority="917" operator="equal">
      <formula>"="</formula>
    </cfRule>
    <cfRule type="cellIs" dxfId="665" priority="918" operator="equal">
      <formula>"r"</formula>
    </cfRule>
    <cfRule type="cellIs" dxfId="664" priority="919" operator="equal">
      <formula>"a"</formula>
    </cfRule>
    <cfRule type="cellIs" dxfId="663" priority="920" operator="equal">
      <formula>"@"</formula>
    </cfRule>
  </conditionalFormatting>
  <conditionalFormatting sqref="G3:G5">
    <cfRule type="cellIs" dxfId="662" priority="901" operator="equal">
      <formula>"g"</formula>
    </cfRule>
    <cfRule type="cellIs" dxfId="661" priority="902" operator="equal">
      <formula>"c"</formula>
    </cfRule>
  </conditionalFormatting>
  <conditionalFormatting sqref="G3:G5">
    <cfRule type="cellIs" dxfId="660" priority="903" operator="equal">
      <formula>"="</formula>
    </cfRule>
    <cfRule type="cellIs" dxfId="659" priority="904" operator="equal">
      <formula>"r"</formula>
    </cfRule>
    <cfRule type="cellIs" dxfId="658" priority="905" operator="equal">
      <formula>"a"</formula>
    </cfRule>
    <cfRule type="cellIs" dxfId="657" priority="906" operator="equal">
      <formula>"@"</formula>
    </cfRule>
  </conditionalFormatting>
  <conditionalFormatting sqref="C5">
    <cfRule type="cellIs" dxfId="656" priority="895" operator="equal">
      <formula>"g"</formula>
    </cfRule>
    <cfRule type="cellIs" dxfId="655" priority="896" operator="equal">
      <formula>"c"</formula>
    </cfRule>
  </conditionalFormatting>
  <conditionalFormatting sqref="C5">
    <cfRule type="cellIs" dxfId="654" priority="897" operator="equal">
      <formula>"="</formula>
    </cfRule>
    <cfRule type="cellIs" dxfId="653" priority="898" operator="equal">
      <formula>"r"</formula>
    </cfRule>
    <cfRule type="cellIs" dxfId="652" priority="899" operator="equal">
      <formula>"a"</formula>
    </cfRule>
    <cfRule type="cellIs" dxfId="651" priority="900" operator="equal">
      <formula>"@"</formula>
    </cfRule>
  </conditionalFormatting>
  <conditionalFormatting sqref="C4">
    <cfRule type="cellIs" dxfId="650" priority="889" operator="equal">
      <formula>"g"</formula>
    </cfRule>
    <cfRule type="cellIs" dxfId="649" priority="890" operator="equal">
      <formula>"c"</formula>
    </cfRule>
  </conditionalFormatting>
  <conditionalFormatting sqref="C4">
    <cfRule type="cellIs" dxfId="648" priority="891" operator="equal">
      <formula>"="</formula>
    </cfRule>
    <cfRule type="cellIs" dxfId="647" priority="892" operator="equal">
      <formula>"r"</formula>
    </cfRule>
    <cfRule type="cellIs" dxfId="646" priority="893" operator="equal">
      <formula>"a"</formula>
    </cfRule>
    <cfRule type="cellIs" dxfId="645" priority="894" operator="equal">
      <formula>"@"</formula>
    </cfRule>
  </conditionalFormatting>
  <conditionalFormatting sqref="B32">
    <cfRule type="cellIs" dxfId="644" priority="619" operator="equal">
      <formula>"g"</formula>
    </cfRule>
    <cfRule type="cellIs" dxfId="643" priority="620" operator="equal">
      <formula>"c"</formula>
    </cfRule>
  </conditionalFormatting>
  <conditionalFormatting sqref="B32">
    <cfRule type="cellIs" dxfId="642" priority="621" operator="equal">
      <formula>"="</formula>
    </cfRule>
    <cfRule type="cellIs" dxfId="641" priority="622" operator="equal">
      <formula>"r"</formula>
    </cfRule>
    <cfRule type="cellIs" dxfId="640" priority="623" operator="equal">
      <formula>"a"</formula>
    </cfRule>
    <cfRule type="cellIs" dxfId="639" priority="624" operator="equal">
      <formula>"@"</formula>
    </cfRule>
  </conditionalFormatting>
  <conditionalFormatting sqref="B35:B37">
    <cfRule type="cellIs" dxfId="638" priority="613" operator="equal">
      <formula>"g"</formula>
    </cfRule>
    <cfRule type="cellIs" dxfId="637" priority="614" operator="equal">
      <formula>"c"</formula>
    </cfRule>
  </conditionalFormatting>
  <conditionalFormatting sqref="B35:B37">
    <cfRule type="cellIs" dxfId="636" priority="615" operator="equal">
      <formula>"="</formula>
    </cfRule>
    <cfRule type="cellIs" dxfId="635" priority="616" operator="equal">
      <formula>"r"</formula>
    </cfRule>
    <cfRule type="cellIs" dxfId="634" priority="617" operator="equal">
      <formula>"a"</formula>
    </cfRule>
    <cfRule type="cellIs" dxfId="633" priority="618" operator="equal">
      <formula>"@"</formula>
    </cfRule>
  </conditionalFormatting>
  <conditionalFormatting sqref="B34">
    <cfRule type="cellIs" dxfId="632" priority="607" operator="equal">
      <formula>"g"</formula>
    </cfRule>
    <cfRule type="cellIs" dxfId="631" priority="608" operator="equal">
      <formula>"c"</formula>
    </cfRule>
  </conditionalFormatting>
  <conditionalFormatting sqref="B34">
    <cfRule type="cellIs" dxfId="630" priority="609" operator="equal">
      <formula>"="</formula>
    </cfRule>
    <cfRule type="cellIs" dxfId="629" priority="610" operator="equal">
      <formula>"r"</formula>
    </cfRule>
    <cfRule type="cellIs" dxfId="628" priority="611" operator="equal">
      <formula>"a"</formula>
    </cfRule>
    <cfRule type="cellIs" dxfId="627" priority="612" operator="equal">
      <formula>"@"</formula>
    </cfRule>
  </conditionalFormatting>
  <conditionalFormatting sqref="B33">
    <cfRule type="cellIs" dxfId="626" priority="601" operator="equal">
      <formula>"g"</formula>
    </cfRule>
    <cfRule type="cellIs" dxfId="625" priority="602" operator="equal">
      <formula>"c"</formula>
    </cfRule>
  </conditionalFormatting>
  <conditionalFormatting sqref="B33">
    <cfRule type="cellIs" dxfId="624" priority="603" operator="equal">
      <formula>"="</formula>
    </cfRule>
    <cfRule type="cellIs" dxfId="623" priority="604" operator="equal">
      <formula>"r"</formula>
    </cfRule>
    <cfRule type="cellIs" dxfId="622" priority="605" operator="equal">
      <formula>"a"</formula>
    </cfRule>
    <cfRule type="cellIs" dxfId="621" priority="606" operator="equal">
      <formula>"@"</formula>
    </cfRule>
  </conditionalFormatting>
  <conditionalFormatting sqref="J14">
    <cfRule type="cellIs" dxfId="620" priority="133" operator="equal">
      <formula>"g"</formula>
    </cfRule>
    <cfRule type="cellIs" dxfId="619" priority="134" operator="equal">
      <formula>"c"</formula>
    </cfRule>
  </conditionalFormatting>
  <conditionalFormatting sqref="J14">
    <cfRule type="cellIs" dxfId="618" priority="135" operator="equal">
      <formula>"="</formula>
    </cfRule>
    <cfRule type="cellIs" dxfId="617" priority="136" operator="equal">
      <formula>"r"</formula>
    </cfRule>
    <cfRule type="cellIs" dxfId="616" priority="137" operator="equal">
      <formula>"a"</formula>
    </cfRule>
    <cfRule type="cellIs" dxfId="615" priority="138" operator="equal">
      <formula>"@"</formula>
    </cfRule>
  </conditionalFormatting>
  <conditionalFormatting sqref="J15">
    <cfRule type="cellIs" dxfId="614" priority="121" operator="equal">
      <formula>"g"</formula>
    </cfRule>
    <cfRule type="cellIs" dxfId="613" priority="122" operator="equal">
      <formula>"c"</formula>
    </cfRule>
  </conditionalFormatting>
  <conditionalFormatting sqref="J15">
    <cfRule type="cellIs" dxfId="612" priority="123" operator="equal">
      <formula>"="</formula>
    </cfRule>
    <cfRule type="cellIs" dxfId="611" priority="124" operator="equal">
      <formula>"r"</formula>
    </cfRule>
    <cfRule type="cellIs" dxfId="610" priority="125" operator="equal">
      <formula>"a"</formula>
    </cfRule>
    <cfRule type="cellIs" dxfId="609" priority="126" operator="equal">
      <formula>"@"</formula>
    </cfRule>
  </conditionalFormatting>
  <conditionalFormatting sqref="J10">
    <cfRule type="cellIs" dxfId="608" priority="85" operator="equal">
      <formula>"g"</formula>
    </cfRule>
    <cfRule type="cellIs" dxfId="607" priority="86" operator="equal">
      <formula>"c"</formula>
    </cfRule>
  </conditionalFormatting>
  <conditionalFormatting sqref="J10">
    <cfRule type="cellIs" dxfId="606" priority="87" operator="equal">
      <formula>"="</formula>
    </cfRule>
    <cfRule type="cellIs" dxfId="605" priority="88" operator="equal">
      <formula>"r"</formula>
    </cfRule>
    <cfRule type="cellIs" dxfId="604" priority="89" operator="equal">
      <formula>"a"</formula>
    </cfRule>
    <cfRule type="cellIs" dxfId="603" priority="90" operator="equal">
      <formula>"@"</formula>
    </cfRule>
  </conditionalFormatting>
  <conditionalFormatting sqref="J11">
    <cfRule type="cellIs" dxfId="602" priority="79" operator="equal">
      <formula>"g"</formula>
    </cfRule>
    <cfRule type="cellIs" dxfId="601" priority="80" operator="equal">
      <formula>"c"</formula>
    </cfRule>
  </conditionalFormatting>
  <conditionalFormatting sqref="J11">
    <cfRule type="cellIs" dxfId="600" priority="81" operator="equal">
      <formula>"="</formula>
    </cfRule>
    <cfRule type="cellIs" dxfId="599" priority="82" operator="equal">
      <formula>"r"</formula>
    </cfRule>
    <cfRule type="cellIs" dxfId="598" priority="83" operator="equal">
      <formula>"a"</formula>
    </cfRule>
    <cfRule type="cellIs" dxfId="597" priority="84" operator="equal">
      <formula>"@"</formula>
    </cfRule>
  </conditionalFormatting>
  <conditionalFormatting sqref="J12">
    <cfRule type="cellIs" dxfId="596" priority="73" operator="equal">
      <formula>"g"</formula>
    </cfRule>
    <cfRule type="cellIs" dxfId="595" priority="74" operator="equal">
      <formula>"c"</formula>
    </cfRule>
  </conditionalFormatting>
  <conditionalFormatting sqref="J12">
    <cfRule type="cellIs" dxfId="594" priority="75" operator="equal">
      <formula>"="</formula>
    </cfRule>
    <cfRule type="cellIs" dxfId="593" priority="76" operator="equal">
      <formula>"r"</formula>
    </cfRule>
    <cfRule type="cellIs" dxfId="592" priority="77" operator="equal">
      <formula>"a"</formula>
    </cfRule>
    <cfRule type="cellIs" dxfId="591" priority="78" operator="equal">
      <formula>"@"</formula>
    </cfRule>
  </conditionalFormatting>
  <conditionalFormatting sqref="J25">
    <cfRule type="cellIs" dxfId="590" priority="55" operator="equal">
      <formula>"g"</formula>
    </cfRule>
    <cfRule type="cellIs" dxfId="589" priority="56" operator="equal">
      <formula>"c"</formula>
    </cfRule>
  </conditionalFormatting>
  <conditionalFormatting sqref="J25">
    <cfRule type="cellIs" dxfId="588" priority="57" operator="equal">
      <formula>"="</formula>
    </cfRule>
    <cfRule type="cellIs" dxfId="587" priority="58" operator="equal">
      <formula>"r"</formula>
    </cfRule>
    <cfRule type="cellIs" dxfId="586" priority="59" operator="equal">
      <formula>"a"</formula>
    </cfRule>
    <cfRule type="cellIs" dxfId="585" priority="60" operator="equal">
      <formula>"@"</formula>
    </cfRule>
  </conditionalFormatting>
  <conditionalFormatting sqref="J24">
    <cfRule type="cellIs" dxfId="584" priority="49" operator="equal">
      <formula>"g"</formula>
    </cfRule>
    <cfRule type="cellIs" dxfId="583" priority="50" operator="equal">
      <formula>"c"</formula>
    </cfRule>
  </conditionalFormatting>
  <conditionalFormatting sqref="J24">
    <cfRule type="cellIs" dxfId="582" priority="51" operator="equal">
      <formula>"="</formula>
    </cfRule>
    <cfRule type="cellIs" dxfId="581" priority="52" operator="equal">
      <formula>"r"</formula>
    </cfRule>
    <cfRule type="cellIs" dxfId="580" priority="53" operator="equal">
      <formula>"a"</formula>
    </cfRule>
    <cfRule type="cellIs" dxfId="579" priority="54" operator="equal">
      <formula>"@"</formula>
    </cfRule>
  </conditionalFormatting>
  <conditionalFormatting sqref="J23">
    <cfRule type="cellIs" dxfId="578" priority="43" operator="equal">
      <formula>"g"</formula>
    </cfRule>
    <cfRule type="cellIs" dxfId="577" priority="44" operator="equal">
      <formula>"c"</formula>
    </cfRule>
  </conditionalFormatting>
  <conditionalFormatting sqref="J23">
    <cfRule type="cellIs" dxfId="576" priority="45" operator="equal">
      <formula>"="</formula>
    </cfRule>
    <cfRule type="cellIs" dxfId="575" priority="46" operator="equal">
      <formula>"r"</formula>
    </cfRule>
    <cfRule type="cellIs" dxfId="574" priority="47" operator="equal">
      <formula>"a"</formula>
    </cfRule>
    <cfRule type="cellIs" dxfId="573" priority="48" operator="equal">
      <formula>"@"</formula>
    </cfRule>
  </conditionalFormatting>
  <conditionalFormatting sqref="J20">
    <cfRule type="cellIs" dxfId="572" priority="37" operator="equal">
      <formula>"g"</formula>
    </cfRule>
    <cfRule type="cellIs" dxfId="571" priority="38" operator="equal">
      <formula>"c"</formula>
    </cfRule>
  </conditionalFormatting>
  <conditionalFormatting sqref="J20">
    <cfRule type="cellIs" dxfId="570" priority="39" operator="equal">
      <formula>"="</formula>
    </cfRule>
    <cfRule type="cellIs" dxfId="569" priority="40" operator="equal">
      <formula>"r"</formula>
    </cfRule>
    <cfRule type="cellIs" dxfId="568" priority="41" operator="equal">
      <formula>"a"</formula>
    </cfRule>
    <cfRule type="cellIs" dxfId="567" priority="42" operator="equal">
      <formula>"@"</formula>
    </cfRule>
  </conditionalFormatting>
  <conditionalFormatting sqref="J21">
    <cfRule type="cellIs" dxfId="566" priority="31" operator="equal">
      <formula>"g"</formula>
    </cfRule>
    <cfRule type="cellIs" dxfId="565" priority="32" operator="equal">
      <formula>"c"</formula>
    </cfRule>
  </conditionalFormatting>
  <conditionalFormatting sqref="J21">
    <cfRule type="cellIs" dxfId="564" priority="33" operator="equal">
      <formula>"="</formula>
    </cfRule>
    <cfRule type="cellIs" dxfId="563" priority="34" operator="equal">
      <formula>"r"</formula>
    </cfRule>
    <cfRule type="cellIs" dxfId="562" priority="35" operator="equal">
      <formula>"a"</formula>
    </cfRule>
    <cfRule type="cellIs" dxfId="561" priority="36" operator="equal">
      <formula>"@"</formula>
    </cfRule>
  </conditionalFormatting>
  <conditionalFormatting sqref="J18">
    <cfRule type="cellIs" dxfId="560" priority="25" operator="equal">
      <formula>"g"</formula>
    </cfRule>
    <cfRule type="cellIs" dxfId="559" priority="26" operator="equal">
      <formula>"c"</formula>
    </cfRule>
  </conditionalFormatting>
  <conditionalFormatting sqref="J18">
    <cfRule type="cellIs" dxfId="558" priority="27" operator="equal">
      <formula>"="</formula>
    </cfRule>
    <cfRule type="cellIs" dxfId="557" priority="28" operator="equal">
      <formula>"r"</formula>
    </cfRule>
    <cfRule type="cellIs" dxfId="556" priority="29" operator="equal">
      <formula>"a"</formula>
    </cfRule>
    <cfRule type="cellIs" dxfId="555" priority="30" operator="equal">
      <formula>"@"</formula>
    </cfRule>
  </conditionalFormatting>
  <conditionalFormatting sqref="J16">
    <cfRule type="cellIs" dxfId="554" priority="19" operator="equal">
      <formula>"g"</formula>
    </cfRule>
    <cfRule type="cellIs" dxfId="553" priority="20" operator="equal">
      <formula>"c"</formula>
    </cfRule>
  </conditionalFormatting>
  <conditionalFormatting sqref="J16">
    <cfRule type="cellIs" dxfId="552" priority="21" operator="equal">
      <formula>"="</formula>
    </cfRule>
    <cfRule type="cellIs" dxfId="551" priority="22" operator="equal">
      <formula>"r"</formula>
    </cfRule>
    <cfRule type="cellIs" dxfId="550" priority="23" operator="equal">
      <formula>"a"</formula>
    </cfRule>
    <cfRule type="cellIs" dxfId="549" priority="24" operator="equal">
      <formula>"@"</formula>
    </cfRule>
  </conditionalFormatting>
  <conditionalFormatting sqref="J17">
    <cfRule type="cellIs" dxfId="548" priority="13" operator="equal">
      <formula>"g"</formula>
    </cfRule>
    <cfRule type="cellIs" dxfId="547" priority="14" operator="equal">
      <formula>"c"</formula>
    </cfRule>
  </conditionalFormatting>
  <conditionalFormatting sqref="J17">
    <cfRule type="cellIs" dxfId="546" priority="15" operator="equal">
      <formula>"="</formula>
    </cfRule>
    <cfRule type="cellIs" dxfId="545" priority="16" operator="equal">
      <formula>"r"</formula>
    </cfRule>
    <cfRule type="cellIs" dxfId="544" priority="17" operator="equal">
      <formula>"a"</formula>
    </cfRule>
    <cfRule type="cellIs" dxfId="543" priority="18" operator="equal">
      <formula>"@"</formula>
    </cfRule>
  </conditionalFormatting>
  <conditionalFormatting sqref="J19">
    <cfRule type="cellIs" dxfId="542" priority="7" operator="equal">
      <formula>"g"</formula>
    </cfRule>
    <cfRule type="cellIs" dxfId="541" priority="8" operator="equal">
      <formula>"c"</formula>
    </cfRule>
  </conditionalFormatting>
  <conditionalFormatting sqref="J19">
    <cfRule type="cellIs" dxfId="540" priority="9" operator="equal">
      <formula>"="</formula>
    </cfRule>
    <cfRule type="cellIs" dxfId="539" priority="10" operator="equal">
      <formula>"r"</formula>
    </cfRule>
    <cfRule type="cellIs" dxfId="538" priority="11" operator="equal">
      <formula>"a"</formula>
    </cfRule>
    <cfRule type="cellIs" dxfId="537" priority="12" operator="equal">
      <formula>"@"</formula>
    </cfRule>
  </conditionalFormatting>
  <conditionalFormatting sqref="J22">
    <cfRule type="cellIs" dxfId="536" priority="1" operator="equal">
      <formula>"g"</formula>
    </cfRule>
    <cfRule type="cellIs" dxfId="535" priority="2" operator="equal">
      <formula>"c"</formula>
    </cfRule>
  </conditionalFormatting>
  <conditionalFormatting sqref="J22">
    <cfRule type="cellIs" dxfId="534" priority="3" operator="equal">
      <formula>"="</formula>
    </cfRule>
    <cfRule type="cellIs" dxfId="533" priority="4" operator="equal">
      <formula>"r"</formula>
    </cfRule>
    <cfRule type="cellIs" dxfId="532" priority="5" operator="equal">
      <formula>"a"</formula>
    </cfRule>
    <cfRule type="cellIs" dxfId="531" priority="6" operator="equal">
      <formula>"@"</formula>
    </cfRule>
  </conditionalFormatting>
  <dataValidations count="3">
    <dataValidation type="list" allowBlank="1" showErrorMessage="1" sqref="K14 K10:K12">
      <formula1>#REF!</formula1>
    </dataValidation>
    <dataValidation type="list" allowBlank="1" showErrorMessage="1" sqref="J15 J23">
      <formula1>#REF!</formula1>
    </dataValidation>
    <dataValidation type="list" allowBlank="1" showErrorMessage="1" sqref="K16:K17 K23:K24 K20:K21">
      <formula1>#REF!</formula1>
    </dataValidation>
  </dataValidations>
  <printOptions horizontalCentered="1"/>
  <pageMargins left="0.23622047244094491" right="0.23622047244094491" top="0.55118110236220474" bottom="0.55118110236220474" header="0.31496062992125984" footer="0.31496062992125984"/>
  <pageSetup paperSize="8" scale="55"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2">
        <x14:dataValidation type="list" allowBlank="1" showErrorMessage="1">
          <x14:formula1>
            <xm:f>'[3]lookup lists'!#REF!</xm:f>
          </x14:formula1>
          <xm:sqref>K25 J10:J12 J14 J16:J17</xm:sqref>
        </x14:dataValidation>
        <x14:dataValidation type="list" allowBlank="1" showErrorMessage="1">
          <x14:formula1>
            <xm:f>'[1]lookup lists'!#REF!</xm:f>
          </x14:formula1>
          <xm:sqref>K13 J25 K22 J20:J21 K18:K19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X42"/>
  <sheetViews>
    <sheetView showGridLines="0" topLeftCell="B16" zoomScale="75" zoomScaleNormal="75" zoomScaleSheetLayoutView="100" workbookViewId="0">
      <selection activeCell="X14" sqref="X14"/>
    </sheetView>
  </sheetViews>
  <sheetFormatPr defaultColWidth="13.109375" defaultRowHeight="20.25" x14ac:dyDescent="0.2"/>
  <cols>
    <col min="1" max="1" width="10" style="33" customWidth="1"/>
    <col min="2" max="2" width="13.77734375" style="292" customWidth="1"/>
    <col min="3" max="3" width="8" style="31" customWidth="1"/>
    <col min="4" max="4" width="16.44140625" style="290" customWidth="1"/>
    <col min="5" max="5" width="39.33203125" style="47" customWidth="1"/>
    <col min="6" max="6" width="13" style="258" customWidth="1"/>
    <col min="7" max="7" width="11.33203125" style="47" customWidth="1"/>
    <col min="8" max="8" width="8.77734375" style="31" customWidth="1"/>
    <col min="9" max="9" width="13.33203125" style="47" customWidth="1"/>
    <col min="10" max="10" width="8.5546875" style="294" customWidth="1"/>
    <col min="11" max="11" width="9.21875" style="294" customWidth="1"/>
    <col min="12" max="12" width="9.88671875" style="290" customWidth="1"/>
    <col min="13" max="13" width="9.88671875" style="31" customWidth="1"/>
    <col min="14" max="21" width="13.109375" style="290"/>
    <col min="22" max="22" width="35.6640625" style="289" customWidth="1"/>
    <col min="23" max="23" width="6.5546875" style="90" customWidth="1"/>
    <col min="24" max="16384" width="13.109375" style="47"/>
  </cols>
  <sheetData>
    <row r="1" spans="1:24" s="238" customFormat="1" ht="30.75" customHeight="1" thickBot="1" x14ac:dyDescent="0.25">
      <c r="A1" s="252" t="s">
        <v>91</v>
      </c>
      <c r="B1" s="252"/>
      <c r="C1" s="239"/>
      <c r="D1" s="302"/>
      <c r="E1" s="253"/>
      <c r="F1" s="255"/>
      <c r="G1" s="240"/>
      <c r="H1" s="241"/>
      <c r="I1" s="240"/>
      <c r="J1" s="305"/>
      <c r="K1" s="305"/>
      <c r="L1" s="304"/>
      <c r="M1" s="241"/>
      <c r="N1" s="304"/>
      <c r="O1" s="304"/>
      <c r="P1" s="304"/>
      <c r="Q1" s="304"/>
      <c r="R1" s="304"/>
      <c r="S1" s="304"/>
      <c r="T1" s="304"/>
      <c r="U1" s="304"/>
      <c r="V1" s="303"/>
    </row>
    <row r="2" spans="1:24" s="266" customFormat="1" ht="23.25" customHeight="1" thickBot="1" x14ac:dyDescent="0.25">
      <c r="A2" s="1089" t="s">
        <v>77</v>
      </c>
      <c r="B2" s="1090"/>
      <c r="C2" s="288" t="s">
        <v>90</v>
      </c>
      <c r="D2" s="455"/>
      <c r="E2" s="287"/>
      <c r="F2" s="286"/>
      <c r="G2" s="287"/>
      <c r="H2" s="285"/>
      <c r="I2" s="287"/>
      <c r="J2" s="287"/>
      <c r="K2" s="287"/>
      <c r="L2" s="285"/>
      <c r="M2" s="285"/>
      <c r="N2" s="285"/>
      <c r="O2" s="285"/>
      <c r="P2" s="285"/>
      <c r="Q2" s="285"/>
      <c r="R2" s="285"/>
      <c r="S2" s="1142"/>
      <c r="T2" s="1142"/>
      <c r="U2" s="1142"/>
      <c r="V2" s="1143"/>
    </row>
    <row r="3" spans="1:24" s="265" customFormat="1" ht="27" customHeight="1" x14ac:dyDescent="0.2">
      <c r="A3" s="1091"/>
      <c r="B3" s="1092"/>
      <c r="C3" s="464" t="s">
        <v>106</v>
      </c>
      <c r="D3" s="346" t="s">
        <v>78</v>
      </c>
      <c r="E3" s="346"/>
      <c r="F3" s="346"/>
      <c r="G3" s="461" t="s">
        <v>105</v>
      </c>
      <c r="H3" s="532" t="s">
        <v>81</v>
      </c>
      <c r="I3" s="346"/>
      <c r="J3" s="346"/>
      <c r="K3" s="346"/>
      <c r="L3" s="346"/>
      <c r="M3" s="346"/>
      <c r="N3" s="346"/>
      <c r="O3" s="825"/>
      <c r="P3" s="346"/>
      <c r="Q3" s="346"/>
      <c r="R3" s="346"/>
      <c r="S3" s="1144"/>
      <c r="T3" s="1145"/>
      <c r="U3" s="1145"/>
      <c r="V3" s="1146"/>
    </row>
    <row r="4" spans="1:24" s="265" customFormat="1" ht="39" customHeight="1" x14ac:dyDescent="0.2">
      <c r="A4" s="1091"/>
      <c r="B4" s="1092"/>
      <c r="C4" s="465" t="s">
        <v>108</v>
      </c>
      <c r="D4" s="348" t="s">
        <v>79</v>
      </c>
      <c r="E4" s="276"/>
      <c r="F4" s="267"/>
      <c r="G4" s="462" t="s">
        <v>112</v>
      </c>
      <c r="H4" s="1141" t="s">
        <v>82</v>
      </c>
      <c r="I4" s="1108"/>
      <c r="J4" s="1108"/>
      <c r="K4" s="1108"/>
      <c r="L4" s="1108"/>
      <c r="M4" s="1108"/>
      <c r="N4" s="1108"/>
      <c r="O4" s="1109"/>
      <c r="P4" s="733"/>
      <c r="Q4" s="733"/>
      <c r="R4" s="733"/>
      <c r="S4" s="1104"/>
      <c r="T4" s="1139"/>
      <c r="U4" s="1139"/>
      <c r="V4" s="1140"/>
    </row>
    <row r="5" spans="1:24" s="265" customFormat="1" ht="40.5" customHeight="1" thickBot="1" x14ac:dyDescent="0.25">
      <c r="A5" s="1093"/>
      <c r="B5" s="1094"/>
      <c r="C5" s="466" t="s">
        <v>107</v>
      </c>
      <c r="D5" s="275" t="s">
        <v>80</v>
      </c>
      <c r="E5" s="275"/>
      <c r="F5" s="275"/>
      <c r="G5" s="463" t="s">
        <v>113</v>
      </c>
      <c r="H5" s="1147" t="s">
        <v>83</v>
      </c>
      <c r="I5" s="1110"/>
      <c r="J5" s="1110"/>
      <c r="K5" s="1110"/>
      <c r="L5" s="1110"/>
      <c r="M5" s="1110"/>
      <c r="N5" s="1110"/>
      <c r="O5" s="1111"/>
      <c r="P5" s="734"/>
      <c r="Q5" s="734"/>
      <c r="R5" s="734"/>
      <c r="S5" s="1106"/>
      <c r="T5" s="1148"/>
      <c r="U5" s="1148"/>
      <c r="V5" s="1149"/>
    </row>
    <row r="6" spans="1:24" s="238" customFormat="1" ht="9.75" customHeight="1" thickBot="1" x14ac:dyDescent="0.25">
      <c r="B6" s="301"/>
      <c r="D6" s="301"/>
      <c r="F6" s="256"/>
      <c r="J6" s="324"/>
      <c r="K6" s="324"/>
      <c r="L6" s="323"/>
      <c r="M6" s="249"/>
      <c r="N6" s="323"/>
      <c r="O6" s="323"/>
      <c r="P6" s="323"/>
      <c r="Q6" s="323"/>
      <c r="R6" s="323"/>
      <c r="S6" s="323"/>
      <c r="T6" s="323"/>
      <c r="U6" s="323"/>
      <c r="V6" s="322"/>
    </row>
    <row r="7" spans="1:24" s="242" customFormat="1" ht="29.25" customHeight="1" thickBot="1" x14ac:dyDescent="0.25">
      <c r="A7" s="243"/>
      <c r="B7" s="310"/>
      <c r="C7" s="1046" t="s">
        <v>63</v>
      </c>
      <c r="D7" s="1100" t="s">
        <v>271</v>
      </c>
      <c r="E7" s="1049" t="s">
        <v>68</v>
      </c>
      <c r="F7" s="1052" t="s">
        <v>166</v>
      </c>
      <c r="G7" s="1055" t="s">
        <v>64</v>
      </c>
      <c r="H7" s="1117" t="s">
        <v>76</v>
      </c>
      <c r="I7" s="1055" t="s">
        <v>118</v>
      </c>
      <c r="J7" s="1121"/>
      <c r="K7" s="1122"/>
      <c r="L7" s="1063"/>
      <c r="M7" s="1063"/>
      <c r="N7" s="1063"/>
      <c r="O7" s="1063"/>
      <c r="P7" s="1063"/>
      <c r="Q7" s="1063"/>
      <c r="R7" s="1063"/>
      <c r="S7" s="1064"/>
      <c r="T7" s="1064"/>
      <c r="U7" s="1065"/>
      <c r="V7" s="1095" t="s">
        <v>235</v>
      </c>
      <c r="W7" s="244"/>
      <c r="X7" s="235"/>
    </row>
    <row r="8" spans="1:24" s="242" customFormat="1" ht="29.25" customHeight="1" x14ac:dyDescent="0.2">
      <c r="A8" s="1115" t="s">
        <v>181</v>
      </c>
      <c r="B8" s="1119" t="s">
        <v>163</v>
      </c>
      <c r="C8" s="1047"/>
      <c r="D8" s="1114"/>
      <c r="E8" s="1050"/>
      <c r="F8" s="1053"/>
      <c r="G8" s="1056"/>
      <c r="H8" s="1118"/>
      <c r="I8" s="1056"/>
      <c r="J8" s="1136" t="s">
        <v>89</v>
      </c>
      <c r="K8" s="1054" t="s">
        <v>84</v>
      </c>
      <c r="L8" s="1098" t="s">
        <v>102</v>
      </c>
      <c r="M8" s="1099"/>
      <c r="N8" s="1060" t="s">
        <v>65</v>
      </c>
      <c r="O8" s="1061"/>
      <c r="P8" s="1061"/>
      <c r="Q8" s="1061"/>
      <c r="R8" s="1062"/>
      <c r="S8" s="1066" t="s">
        <v>100</v>
      </c>
      <c r="T8" s="1067"/>
      <c r="U8" s="1138"/>
      <c r="V8" s="1096"/>
      <c r="W8" s="244"/>
      <c r="X8" s="236"/>
    </row>
    <row r="9" spans="1:24" s="245" customFormat="1" ht="45.75" customHeight="1" thickBot="1" x14ac:dyDescent="0.25">
      <c r="A9" s="1116"/>
      <c r="B9" s="1120"/>
      <c r="C9" s="1133"/>
      <c r="D9" s="1059"/>
      <c r="E9" s="1134"/>
      <c r="F9" s="1135"/>
      <c r="G9" s="1125"/>
      <c r="H9" s="1132"/>
      <c r="I9" s="1125"/>
      <c r="J9" s="1137"/>
      <c r="K9" s="1059"/>
      <c r="L9" s="509" t="s">
        <v>66</v>
      </c>
      <c r="M9" s="559" t="s">
        <v>368</v>
      </c>
      <c r="N9" s="533" t="s">
        <v>326</v>
      </c>
      <c r="O9" s="344" t="s">
        <v>274</v>
      </c>
      <c r="P9" s="604" t="s">
        <v>285</v>
      </c>
      <c r="Q9" s="604" t="s">
        <v>345</v>
      </c>
      <c r="R9" s="542" t="s">
        <v>384</v>
      </c>
      <c r="S9" s="509">
        <v>42826</v>
      </c>
      <c r="T9" s="509">
        <v>42856</v>
      </c>
      <c r="U9" s="509">
        <v>42887</v>
      </c>
      <c r="V9" s="1097"/>
      <c r="W9" s="246"/>
      <c r="X9" s="235"/>
    </row>
    <row r="10" spans="1:24" s="126" customFormat="1" ht="175.5" customHeight="1" thickBot="1" x14ac:dyDescent="0.25">
      <c r="A10" s="1129" t="s">
        <v>385</v>
      </c>
      <c r="B10" s="1076" t="s">
        <v>386</v>
      </c>
      <c r="C10" s="320" t="s">
        <v>387</v>
      </c>
      <c r="D10" s="1130" t="s">
        <v>248</v>
      </c>
      <c r="E10" s="319" t="s">
        <v>193</v>
      </c>
      <c r="F10" s="340" t="s">
        <v>174</v>
      </c>
      <c r="G10" s="306" t="s">
        <v>110</v>
      </c>
      <c r="H10" s="731" t="s">
        <v>119</v>
      </c>
      <c r="I10" s="340" t="s">
        <v>117</v>
      </c>
      <c r="J10" s="418" t="s">
        <v>107</v>
      </c>
      <c r="K10" s="483" t="s">
        <v>86</v>
      </c>
      <c r="L10" s="805" t="s">
        <v>282</v>
      </c>
      <c r="M10" s="553" t="s">
        <v>513</v>
      </c>
      <c r="N10" s="727">
        <v>6.3E-2</v>
      </c>
      <c r="O10" s="725">
        <v>0.06</v>
      </c>
      <c r="P10" s="835">
        <v>5.2999999999999999E-2</v>
      </c>
      <c r="Q10" s="840">
        <v>4.7E-2</v>
      </c>
      <c r="R10" s="726" t="s">
        <v>508</v>
      </c>
      <c r="S10" s="495"/>
      <c r="T10" s="615"/>
      <c r="U10" s="724"/>
      <c r="V10" s="676" t="s">
        <v>549</v>
      </c>
      <c r="W10" s="127"/>
      <c r="X10" s="125"/>
    </row>
    <row r="11" spans="1:24" s="46" customFormat="1" ht="125.25" customHeight="1" thickBot="1" x14ac:dyDescent="0.25">
      <c r="A11" s="1129"/>
      <c r="B11" s="1077"/>
      <c r="C11" s="320" t="s">
        <v>388</v>
      </c>
      <c r="D11" s="1083"/>
      <c r="E11" s="319" t="s">
        <v>194</v>
      </c>
      <c r="F11" s="340" t="s">
        <v>174</v>
      </c>
      <c r="G11" s="306" t="s">
        <v>110</v>
      </c>
      <c r="H11" s="731" t="s">
        <v>119</v>
      </c>
      <c r="I11" s="683" t="s">
        <v>116</v>
      </c>
      <c r="J11" s="593" t="s">
        <v>106</v>
      </c>
      <c r="K11" s="720" t="s">
        <v>87</v>
      </c>
      <c r="L11" s="805" t="s">
        <v>283</v>
      </c>
      <c r="M11" s="553" t="s">
        <v>513</v>
      </c>
      <c r="N11" s="700">
        <v>0.42899999999999999</v>
      </c>
      <c r="O11" s="391">
        <v>0.48299999999999998</v>
      </c>
      <c r="P11" s="704">
        <v>0.44700000000000001</v>
      </c>
      <c r="Q11" s="611">
        <v>0.42199999999999999</v>
      </c>
      <c r="R11" s="545" t="s">
        <v>508</v>
      </c>
      <c r="S11" s="495"/>
      <c r="T11" s="615"/>
      <c r="U11" s="724"/>
      <c r="V11" s="676" t="s">
        <v>550</v>
      </c>
      <c r="W11" s="90"/>
      <c r="X11" s="125"/>
    </row>
    <row r="12" spans="1:24" s="126" customFormat="1" ht="128.25" customHeight="1" x14ac:dyDescent="0.2">
      <c r="A12" s="1123" t="s">
        <v>92</v>
      </c>
      <c r="B12" s="1126" t="s">
        <v>277</v>
      </c>
      <c r="C12" s="331" t="s">
        <v>93</v>
      </c>
      <c r="D12" s="1130" t="s">
        <v>389</v>
      </c>
      <c r="E12" s="640" t="s">
        <v>390</v>
      </c>
      <c r="F12" s="341" t="s">
        <v>457</v>
      </c>
      <c r="G12" s="339" t="s">
        <v>110</v>
      </c>
      <c r="H12" s="316" t="s">
        <v>119</v>
      </c>
      <c r="I12" s="831">
        <v>0.8</v>
      </c>
      <c r="J12" s="272" t="s">
        <v>106</v>
      </c>
      <c r="K12" s="601" t="s">
        <v>85</v>
      </c>
      <c r="L12" s="768">
        <v>0.72</v>
      </c>
      <c r="M12" s="745">
        <v>0.85</v>
      </c>
      <c r="N12" s="774"/>
      <c r="O12" s="775"/>
      <c r="P12" s="836"/>
      <c r="Q12" s="836"/>
      <c r="R12" s="664">
        <v>0.99</v>
      </c>
      <c r="S12" s="497"/>
      <c r="T12" s="594"/>
      <c r="U12" s="606"/>
      <c r="V12" s="781" t="s">
        <v>539</v>
      </c>
      <c r="W12" s="127"/>
      <c r="X12" s="125"/>
    </row>
    <row r="13" spans="1:24" s="293" customFormat="1" ht="182.25" customHeight="1" thickBot="1" x14ac:dyDescent="0.25">
      <c r="A13" s="1124"/>
      <c r="B13" s="1127"/>
      <c r="C13" s="380" t="s">
        <v>195</v>
      </c>
      <c r="D13" s="1083"/>
      <c r="E13" s="826" t="s">
        <v>456</v>
      </c>
      <c r="F13" s="254" t="s">
        <v>457</v>
      </c>
      <c r="G13" s="337" t="s">
        <v>110</v>
      </c>
      <c r="H13" s="308" t="s">
        <v>119</v>
      </c>
      <c r="I13" s="337">
        <v>250</v>
      </c>
      <c r="J13" s="354" t="s">
        <v>106</v>
      </c>
      <c r="K13" s="483" t="s">
        <v>85</v>
      </c>
      <c r="L13" s="832">
        <v>278</v>
      </c>
      <c r="M13" s="684">
        <v>214</v>
      </c>
      <c r="N13" s="827"/>
      <c r="O13" s="828"/>
      <c r="P13" s="837"/>
      <c r="Q13" s="841">
        <v>213.76</v>
      </c>
      <c r="R13" s="829">
        <v>68</v>
      </c>
      <c r="S13" s="637"/>
      <c r="T13" s="638"/>
      <c r="U13" s="639"/>
      <c r="V13" s="830" t="s">
        <v>540</v>
      </c>
      <c r="W13" s="297"/>
      <c r="X13" s="289"/>
    </row>
    <row r="14" spans="1:24" s="293" customFormat="1" ht="201.75" customHeight="1" thickBot="1" x14ac:dyDescent="0.25">
      <c r="A14" s="1124"/>
      <c r="B14" s="1127"/>
      <c r="C14" s="380" t="s">
        <v>196</v>
      </c>
      <c r="D14" s="372" t="s">
        <v>391</v>
      </c>
      <c r="E14" s="319" t="s">
        <v>392</v>
      </c>
      <c r="F14" s="341" t="s">
        <v>457</v>
      </c>
      <c r="G14" s="332" t="s">
        <v>149</v>
      </c>
      <c r="H14" s="306" t="s">
        <v>119</v>
      </c>
      <c r="I14" s="668">
        <v>2750</v>
      </c>
      <c r="J14" s="418" t="s">
        <v>107</v>
      </c>
      <c r="K14" s="483" t="s">
        <v>86</v>
      </c>
      <c r="L14" s="708" t="s">
        <v>458</v>
      </c>
      <c r="M14" s="554">
        <v>2780</v>
      </c>
      <c r="N14" s="666">
        <v>719</v>
      </c>
      <c r="O14" s="667">
        <v>824</v>
      </c>
      <c r="P14" s="838" t="s">
        <v>459</v>
      </c>
      <c r="Q14" s="842">
        <v>2780</v>
      </c>
      <c r="R14" s="665">
        <v>566</v>
      </c>
      <c r="S14" s="494"/>
      <c r="T14" s="549"/>
      <c r="U14" s="605"/>
      <c r="V14" s="782" t="s">
        <v>579</v>
      </c>
      <c r="W14" s="297"/>
      <c r="X14" s="289"/>
    </row>
    <row r="15" spans="1:24" s="126" customFormat="1" ht="68.25" customHeight="1" thickBot="1" x14ac:dyDescent="0.25">
      <c r="A15" s="1124"/>
      <c r="B15" s="1127"/>
      <c r="C15" s="320" t="s">
        <v>393</v>
      </c>
      <c r="D15" s="1084" t="s">
        <v>249</v>
      </c>
      <c r="E15" s="319" t="s">
        <v>394</v>
      </c>
      <c r="F15" s="341" t="s">
        <v>457</v>
      </c>
      <c r="G15" s="332" t="s">
        <v>110</v>
      </c>
      <c r="H15" s="332" t="s">
        <v>119</v>
      </c>
      <c r="I15" s="343">
        <v>0.22</v>
      </c>
      <c r="J15" s="598" t="s">
        <v>108</v>
      </c>
      <c r="K15" s="483" t="s">
        <v>85</v>
      </c>
      <c r="L15" s="809">
        <v>0.17499999999999999</v>
      </c>
      <c r="M15" s="560">
        <v>0.192</v>
      </c>
      <c r="N15" s="776"/>
      <c r="O15" s="777"/>
      <c r="P15" s="839"/>
      <c r="Q15" s="495"/>
      <c r="R15" s="569">
        <v>0.20039999999999999</v>
      </c>
      <c r="S15" s="499"/>
      <c r="T15" s="596"/>
      <c r="U15" s="608"/>
      <c r="V15" s="781" t="s">
        <v>541</v>
      </c>
      <c r="W15" s="127"/>
      <c r="X15" s="125"/>
    </row>
    <row r="16" spans="1:24" s="293" customFormat="1" ht="147" customHeight="1" thickBot="1" x14ac:dyDescent="0.25">
      <c r="A16" s="1124"/>
      <c r="B16" s="1127"/>
      <c r="C16" s="320" t="s">
        <v>94</v>
      </c>
      <c r="D16" s="1083"/>
      <c r="E16" s="319" t="s">
        <v>98</v>
      </c>
      <c r="F16" s="341" t="s">
        <v>457</v>
      </c>
      <c r="G16" s="332" t="s">
        <v>110</v>
      </c>
      <c r="H16" s="332" t="s">
        <v>119</v>
      </c>
      <c r="I16" s="351">
        <v>2500</v>
      </c>
      <c r="J16" s="284" t="s">
        <v>112</v>
      </c>
      <c r="K16" s="778"/>
      <c r="L16" s="833">
        <v>2420</v>
      </c>
      <c r="M16" s="562">
        <v>771</v>
      </c>
      <c r="N16" s="669">
        <v>430</v>
      </c>
      <c r="O16" s="369">
        <v>341</v>
      </c>
      <c r="P16" s="508" t="s">
        <v>322</v>
      </c>
      <c r="Q16" s="508" t="s">
        <v>360</v>
      </c>
      <c r="R16" s="557">
        <v>456</v>
      </c>
      <c r="S16" s="498"/>
      <c r="T16" s="595"/>
      <c r="U16" s="607"/>
      <c r="V16" s="783" t="s">
        <v>542</v>
      </c>
      <c r="W16" s="297"/>
      <c r="X16" s="289"/>
    </row>
    <row r="17" spans="1:24" s="126" customFormat="1" ht="60" customHeight="1" thickBot="1" x14ac:dyDescent="0.25">
      <c r="A17" s="1124"/>
      <c r="B17" s="1127"/>
      <c r="C17" s="320" t="s">
        <v>96</v>
      </c>
      <c r="D17" s="1084" t="s">
        <v>250</v>
      </c>
      <c r="E17" s="405" t="s">
        <v>559</v>
      </c>
      <c r="F17" s="341" t="s">
        <v>457</v>
      </c>
      <c r="G17" s="338" t="s">
        <v>110</v>
      </c>
      <c r="H17" s="306" t="s">
        <v>120</v>
      </c>
      <c r="I17" s="670">
        <v>2.5000000000000001E-2</v>
      </c>
      <c r="J17" s="270" t="s">
        <v>113</v>
      </c>
      <c r="K17" s="273"/>
      <c r="L17" s="809">
        <v>1.67E-2</v>
      </c>
      <c r="M17" s="560" t="s">
        <v>543</v>
      </c>
      <c r="N17" s="776"/>
      <c r="O17" s="777"/>
      <c r="P17" s="839"/>
      <c r="Q17" s="495"/>
      <c r="R17" s="569" t="s">
        <v>460</v>
      </c>
      <c r="S17" s="499"/>
      <c r="T17" s="596"/>
      <c r="U17" s="608"/>
      <c r="V17" s="781" t="s">
        <v>544</v>
      </c>
      <c r="W17" s="127"/>
      <c r="X17" s="125"/>
    </row>
    <row r="18" spans="1:24" s="126" customFormat="1" ht="84.75" customHeight="1" thickBot="1" x14ac:dyDescent="0.25">
      <c r="A18" s="1124"/>
      <c r="B18" s="1127"/>
      <c r="C18" s="320" t="s">
        <v>97</v>
      </c>
      <c r="D18" s="1083"/>
      <c r="E18" s="319" t="s">
        <v>95</v>
      </c>
      <c r="F18" s="341" t="s">
        <v>457</v>
      </c>
      <c r="G18" s="332" t="s">
        <v>110</v>
      </c>
      <c r="H18" s="306" t="s">
        <v>119</v>
      </c>
      <c r="I18" s="470">
        <v>0.75</v>
      </c>
      <c r="J18" s="270" t="s">
        <v>106</v>
      </c>
      <c r="K18" s="483" t="s">
        <v>85</v>
      </c>
      <c r="L18" s="809">
        <v>0.86099999999999999</v>
      </c>
      <c r="M18" s="560">
        <v>0.81899999999999995</v>
      </c>
      <c r="N18" s="776"/>
      <c r="O18" s="777"/>
      <c r="P18" s="495"/>
      <c r="Q18" s="611" t="s">
        <v>361</v>
      </c>
      <c r="R18" s="547">
        <v>0.875</v>
      </c>
      <c r="S18" s="500"/>
      <c r="T18" s="597"/>
      <c r="U18" s="609"/>
      <c r="V18" s="783" t="s">
        <v>545</v>
      </c>
      <c r="W18" s="127"/>
      <c r="X18" s="125"/>
    </row>
    <row r="19" spans="1:24" s="126" customFormat="1" ht="93.75" customHeight="1" thickBot="1" x14ac:dyDescent="0.25">
      <c r="A19" s="1124"/>
      <c r="B19" s="1127"/>
      <c r="C19" s="320" t="s">
        <v>99</v>
      </c>
      <c r="D19" s="1084" t="s">
        <v>395</v>
      </c>
      <c r="E19" s="405" t="s">
        <v>397</v>
      </c>
      <c r="F19" s="341" t="s">
        <v>457</v>
      </c>
      <c r="G19" s="332" t="s">
        <v>115</v>
      </c>
      <c r="H19" s="332" t="s">
        <v>119</v>
      </c>
      <c r="I19" s="332">
        <v>315</v>
      </c>
      <c r="J19" s="270" t="s">
        <v>106</v>
      </c>
      <c r="K19" s="483" t="s">
        <v>85</v>
      </c>
      <c r="L19" s="834">
        <v>432</v>
      </c>
      <c r="M19" s="551">
        <v>356</v>
      </c>
      <c r="N19" s="779"/>
      <c r="O19" s="780"/>
      <c r="P19" s="637"/>
      <c r="Q19" s="637"/>
      <c r="R19" s="684">
        <v>76</v>
      </c>
      <c r="S19" s="498"/>
      <c r="T19" s="595"/>
      <c r="U19" s="607"/>
      <c r="V19" s="781" t="s">
        <v>546</v>
      </c>
      <c r="W19" s="127"/>
      <c r="X19" s="125"/>
    </row>
    <row r="20" spans="1:24" s="126" customFormat="1" ht="75.75" customHeight="1" thickBot="1" x14ac:dyDescent="0.25">
      <c r="A20" s="1124"/>
      <c r="B20" s="1128"/>
      <c r="C20" s="320" t="s">
        <v>396</v>
      </c>
      <c r="D20" s="1131"/>
      <c r="E20" s="405" t="s">
        <v>398</v>
      </c>
      <c r="F20" s="341" t="s">
        <v>457</v>
      </c>
      <c r="G20" s="332" t="s">
        <v>115</v>
      </c>
      <c r="H20" s="332" t="s">
        <v>119</v>
      </c>
      <c r="I20" s="671">
        <v>1000</v>
      </c>
      <c r="J20" s="418" t="s">
        <v>107</v>
      </c>
      <c r="K20" s="720" t="s">
        <v>87</v>
      </c>
      <c r="L20" s="834">
        <v>1288</v>
      </c>
      <c r="M20" s="551">
        <v>1111</v>
      </c>
      <c r="N20" s="779"/>
      <c r="O20" s="780"/>
      <c r="P20" s="498"/>
      <c r="Q20" s="637"/>
      <c r="R20" s="684">
        <v>1091</v>
      </c>
      <c r="S20" s="498"/>
      <c r="T20" s="595"/>
      <c r="U20" s="607"/>
      <c r="V20" s="781" t="s">
        <v>547</v>
      </c>
      <c r="W20" s="127"/>
      <c r="X20" s="125"/>
    </row>
    <row r="21" spans="1:24" x14ac:dyDescent="0.2">
      <c r="A21" s="47"/>
      <c r="B21" s="291"/>
      <c r="C21" s="47"/>
      <c r="D21" s="291"/>
      <c r="J21" s="298"/>
      <c r="K21" s="298"/>
      <c r="L21" s="295"/>
      <c r="M21" s="54"/>
      <c r="N21" s="295"/>
      <c r="O21" s="295"/>
      <c r="P21" s="295"/>
      <c r="Q21" s="295"/>
      <c r="R21" s="295"/>
      <c r="S21" s="295"/>
      <c r="T21" s="295"/>
      <c r="U21" s="295"/>
      <c r="W21" s="47"/>
    </row>
    <row r="22" spans="1:24" x14ac:dyDescent="0.2">
      <c r="A22" s="47"/>
      <c r="B22" s="291"/>
      <c r="C22" s="47"/>
      <c r="D22" s="291"/>
      <c r="J22" s="298"/>
      <c r="K22" s="298"/>
      <c r="L22" s="295"/>
      <c r="M22" s="54"/>
      <c r="N22" s="295"/>
      <c r="O22" s="295"/>
      <c r="P22" s="295"/>
      <c r="Q22" s="295"/>
      <c r="R22" s="295"/>
      <c r="S22" s="295"/>
      <c r="T22" s="295"/>
      <c r="U22" s="295"/>
      <c r="W22" s="47"/>
    </row>
    <row r="23" spans="1:24" x14ac:dyDescent="0.2">
      <c r="A23" s="47"/>
      <c r="B23" s="291"/>
      <c r="C23" s="47"/>
      <c r="D23" s="291"/>
      <c r="J23" s="298"/>
      <c r="K23" s="298"/>
      <c r="L23" s="295"/>
      <c r="M23" s="54"/>
      <c r="N23" s="295"/>
      <c r="O23" s="295"/>
      <c r="P23" s="295"/>
      <c r="Q23" s="295"/>
      <c r="R23" s="295"/>
      <c r="S23" s="295"/>
      <c r="T23" s="295"/>
      <c r="U23" s="295"/>
      <c r="W23" s="47"/>
    </row>
    <row r="24" spans="1:24" x14ac:dyDescent="0.2">
      <c r="A24" s="47"/>
      <c r="B24" s="291"/>
      <c r="C24" s="47"/>
      <c r="D24" s="291"/>
      <c r="J24" s="298"/>
      <c r="K24" s="298"/>
      <c r="L24" s="295"/>
      <c r="M24" s="54"/>
      <c r="N24" s="295"/>
      <c r="O24" s="295"/>
      <c r="P24" s="295"/>
      <c r="Q24" s="295"/>
      <c r="R24" s="295"/>
      <c r="S24" s="295"/>
      <c r="T24" s="295"/>
      <c r="U24" s="295"/>
      <c r="W24" s="47"/>
    </row>
    <row r="25" spans="1:24" x14ac:dyDescent="0.2">
      <c r="A25" s="47"/>
      <c r="B25" s="291"/>
      <c r="C25" s="47"/>
      <c r="D25" s="291"/>
      <c r="J25" s="298"/>
      <c r="K25" s="298"/>
      <c r="L25" s="295"/>
      <c r="M25" s="54"/>
      <c r="N25" s="295"/>
      <c r="O25" s="295"/>
      <c r="P25" s="295"/>
      <c r="Q25" s="295"/>
      <c r="R25" s="295"/>
      <c r="S25" s="295"/>
      <c r="T25" s="295"/>
      <c r="U25" s="295"/>
      <c r="W25" s="47"/>
    </row>
    <row r="31" spans="1:24" hidden="1" x14ac:dyDescent="0.2"/>
    <row r="32" spans="1:24" ht="23.25" hidden="1" x14ac:dyDescent="0.2">
      <c r="B32" s="283" t="s">
        <v>106</v>
      </c>
      <c r="C32" s="290">
        <f t="array" ref="C32">SUM(LEN(J10:J20)-LEN(SUBSTITUTE(J10:J20,"a","")))</f>
        <v>5</v>
      </c>
    </row>
    <row r="33" spans="2:3" ht="23.25" hidden="1" x14ac:dyDescent="0.2">
      <c r="B33" s="279" t="s">
        <v>108</v>
      </c>
      <c r="C33" s="290">
        <f t="array" ref="C33">SUM(LEN(J10:J20)-LEN(SUBSTITUTE(J10:J20,"=","")))</f>
        <v>1</v>
      </c>
    </row>
    <row r="34" spans="2:3" ht="24" hidden="1" thickBot="1" x14ac:dyDescent="0.25">
      <c r="B34" s="278" t="s">
        <v>107</v>
      </c>
      <c r="C34" s="290">
        <f t="array" ref="C34">SUM(LEN(J10:J20)-LEN(SUBSTITUTE(J10:J20,"r","")))</f>
        <v>3</v>
      </c>
    </row>
    <row r="35" spans="2:3" hidden="1" x14ac:dyDescent="0.2">
      <c r="B35" s="419" t="s">
        <v>105</v>
      </c>
      <c r="C35" s="290">
        <f t="array" ref="C35">SUM(LEN(J10:J20)-LEN(SUBSTITUTE(J10:J20,"@","")))</f>
        <v>0</v>
      </c>
    </row>
    <row r="36" spans="2:3" hidden="1" x14ac:dyDescent="0.2">
      <c r="B36" s="420" t="s">
        <v>112</v>
      </c>
      <c r="C36" s="290">
        <f t="array" ref="C36">SUM(LEN(J10:J20)-LEN(SUBSTITUTE(J10:J20,"c","")))</f>
        <v>1</v>
      </c>
    </row>
    <row r="37" spans="2:3" ht="21" hidden="1" thickBot="1" x14ac:dyDescent="0.25">
      <c r="B37" s="421" t="s">
        <v>113</v>
      </c>
      <c r="C37" s="290">
        <f t="array" ref="C37">SUM(LEN(J10:J20)-LEN(SUBSTITUTE(J10:J20,"g","")))</f>
        <v>1</v>
      </c>
    </row>
    <row r="38" spans="2:3" ht="34.5" hidden="1" x14ac:dyDescent="0.45">
      <c r="B38" s="438" t="s">
        <v>85</v>
      </c>
      <c r="C38" s="290">
        <f t="array" ref="C38">SUM(LEN(K10:K20)-LEN(SUBSTITUTE(K10:K20,"Ý","")))</f>
        <v>5</v>
      </c>
    </row>
    <row r="39" spans="2:3" ht="34.5" hidden="1" x14ac:dyDescent="0.45">
      <c r="B39" s="439" t="s">
        <v>87</v>
      </c>
      <c r="C39" s="290">
        <f t="array" ref="C39">SUM(LEN(K10:K20)-LEN(SUBSTITUTE(K10:K20,"Ü","")))</f>
        <v>2</v>
      </c>
    </row>
    <row r="40" spans="2:3" ht="34.5" hidden="1" x14ac:dyDescent="0.45">
      <c r="B40" s="442" t="s">
        <v>86</v>
      </c>
      <c r="C40" s="290">
        <f t="array" ref="C40">SUM(LEN(K10:K20)-LEN(SUBSTITUTE(K10:K20,"Þ","")))</f>
        <v>2</v>
      </c>
    </row>
    <row r="41" spans="2:3" ht="35.25" hidden="1" thickBot="1" x14ac:dyDescent="0.5">
      <c r="B41" s="446"/>
      <c r="C41" s="290">
        <f>SUM(C32:C37)-SUM(C38:C40)</f>
        <v>2</v>
      </c>
    </row>
    <row r="42" spans="2:3" hidden="1" x14ac:dyDescent="0.2"/>
  </sheetData>
  <mergeCells count="33">
    <mergeCell ref="A2:B5"/>
    <mergeCell ref="S4:V4"/>
    <mergeCell ref="H4:O4"/>
    <mergeCell ref="S2:V2"/>
    <mergeCell ref="S3:V3"/>
    <mergeCell ref="H5:O5"/>
    <mergeCell ref="S5:V5"/>
    <mergeCell ref="V7:V9"/>
    <mergeCell ref="A8:A9"/>
    <mergeCell ref="H7:H9"/>
    <mergeCell ref="C7:C9"/>
    <mergeCell ref="E7:E9"/>
    <mergeCell ref="F7:F9"/>
    <mergeCell ref="G7:G9"/>
    <mergeCell ref="B8:B9"/>
    <mergeCell ref="J8:J9"/>
    <mergeCell ref="K8:K9"/>
    <mergeCell ref="N8:R8"/>
    <mergeCell ref="L8:M8"/>
    <mergeCell ref="J7:K7"/>
    <mergeCell ref="L7:U7"/>
    <mergeCell ref="S8:U8"/>
    <mergeCell ref="A12:A20"/>
    <mergeCell ref="I7:I9"/>
    <mergeCell ref="B10:B11"/>
    <mergeCell ref="B12:B20"/>
    <mergeCell ref="A10:A11"/>
    <mergeCell ref="D12:D13"/>
    <mergeCell ref="D15:D16"/>
    <mergeCell ref="D17:D18"/>
    <mergeCell ref="D19:D20"/>
    <mergeCell ref="D7:D9"/>
    <mergeCell ref="D10:D11"/>
  </mergeCells>
  <conditionalFormatting sqref="C3 C5">
    <cfRule type="cellIs" dxfId="530" priority="537" operator="equal">
      <formula>"g"</formula>
    </cfRule>
    <cfRule type="cellIs" dxfId="529" priority="538" operator="equal">
      <formula>"c"</formula>
    </cfRule>
  </conditionalFormatting>
  <conditionalFormatting sqref="C3 C5">
    <cfRule type="cellIs" dxfId="528" priority="539" operator="equal">
      <formula>"="</formula>
    </cfRule>
    <cfRule type="cellIs" dxfId="527" priority="540" operator="equal">
      <formula>"r"</formula>
    </cfRule>
    <cfRule type="cellIs" dxfId="526" priority="541" operator="equal">
      <formula>"a"</formula>
    </cfRule>
    <cfRule type="cellIs" dxfId="525" priority="542" operator="equal">
      <formula>"@"</formula>
    </cfRule>
  </conditionalFormatting>
  <conditionalFormatting sqref="G3:G5">
    <cfRule type="cellIs" dxfId="524" priority="529" operator="equal">
      <formula>"g"</formula>
    </cfRule>
    <cfRule type="cellIs" dxfId="523" priority="530" operator="equal">
      <formula>"c"</formula>
    </cfRule>
  </conditionalFormatting>
  <conditionalFormatting sqref="G3:G5">
    <cfRule type="cellIs" dxfId="522" priority="531" operator="equal">
      <formula>"="</formula>
    </cfRule>
    <cfRule type="cellIs" dxfId="521" priority="532" operator="equal">
      <formula>"r"</formula>
    </cfRule>
    <cfRule type="cellIs" dxfId="520" priority="533" operator="equal">
      <formula>"a"</formula>
    </cfRule>
    <cfRule type="cellIs" dxfId="519" priority="534" operator="equal">
      <formula>"@"</formula>
    </cfRule>
  </conditionalFormatting>
  <conditionalFormatting sqref="C4">
    <cfRule type="cellIs" dxfId="518" priority="523" operator="equal">
      <formula>"g"</formula>
    </cfRule>
    <cfRule type="cellIs" dxfId="517" priority="524" operator="equal">
      <formula>"c"</formula>
    </cfRule>
  </conditionalFormatting>
  <conditionalFormatting sqref="C4">
    <cfRule type="cellIs" dxfId="516" priority="525" operator="equal">
      <formula>"="</formula>
    </cfRule>
    <cfRule type="cellIs" dxfId="515" priority="526" operator="equal">
      <formula>"r"</formula>
    </cfRule>
    <cfRule type="cellIs" dxfId="514" priority="527" operator="equal">
      <formula>"a"</formula>
    </cfRule>
    <cfRule type="cellIs" dxfId="513" priority="528" operator="equal">
      <formula>"@"</formula>
    </cfRule>
  </conditionalFormatting>
  <conditionalFormatting sqref="B32">
    <cfRule type="cellIs" dxfId="512" priority="367" operator="equal">
      <formula>"g"</formula>
    </cfRule>
    <cfRule type="cellIs" dxfId="511" priority="368" operator="equal">
      <formula>"c"</formula>
    </cfRule>
  </conditionalFormatting>
  <conditionalFormatting sqref="B32">
    <cfRule type="cellIs" dxfId="510" priority="369" operator="equal">
      <formula>"="</formula>
    </cfRule>
    <cfRule type="cellIs" dxfId="509" priority="370" operator="equal">
      <formula>"r"</formula>
    </cfRule>
    <cfRule type="cellIs" dxfId="508" priority="371" operator="equal">
      <formula>"a"</formula>
    </cfRule>
    <cfRule type="cellIs" dxfId="507" priority="372" operator="equal">
      <formula>"@"</formula>
    </cfRule>
  </conditionalFormatting>
  <conditionalFormatting sqref="B35:B37">
    <cfRule type="cellIs" dxfId="506" priority="361" operator="equal">
      <formula>"g"</formula>
    </cfRule>
    <cfRule type="cellIs" dxfId="505" priority="362" operator="equal">
      <formula>"c"</formula>
    </cfRule>
  </conditionalFormatting>
  <conditionalFormatting sqref="B35:B37">
    <cfRule type="cellIs" dxfId="504" priority="363" operator="equal">
      <formula>"="</formula>
    </cfRule>
    <cfRule type="cellIs" dxfId="503" priority="364" operator="equal">
      <formula>"r"</formula>
    </cfRule>
    <cfRule type="cellIs" dxfId="502" priority="365" operator="equal">
      <formula>"a"</formula>
    </cfRule>
    <cfRule type="cellIs" dxfId="501" priority="366" operator="equal">
      <formula>"@"</formula>
    </cfRule>
  </conditionalFormatting>
  <conditionalFormatting sqref="B34">
    <cfRule type="cellIs" dxfId="500" priority="355" operator="equal">
      <formula>"g"</formula>
    </cfRule>
    <cfRule type="cellIs" dxfId="499" priority="356" operator="equal">
      <formula>"c"</formula>
    </cfRule>
  </conditionalFormatting>
  <conditionalFormatting sqref="B34">
    <cfRule type="cellIs" dxfId="498" priority="357" operator="equal">
      <formula>"="</formula>
    </cfRule>
    <cfRule type="cellIs" dxfId="497" priority="358" operator="equal">
      <formula>"r"</formula>
    </cfRule>
    <cfRule type="cellIs" dxfId="496" priority="359" operator="equal">
      <formula>"a"</formula>
    </cfRule>
    <cfRule type="cellIs" dxfId="495" priority="360" operator="equal">
      <formula>"@"</formula>
    </cfRule>
  </conditionalFormatting>
  <conditionalFormatting sqref="B33">
    <cfRule type="cellIs" dxfId="494" priority="349" operator="equal">
      <formula>"g"</formula>
    </cfRule>
    <cfRule type="cellIs" dxfId="493" priority="350" operator="equal">
      <formula>"c"</formula>
    </cfRule>
  </conditionalFormatting>
  <conditionalFormatting sqref="B33">
    <cfRule type="cellIs" dxfId="492" priority="351" operator="equal">
      <formula>"="</formula>
    </cfRule>
    <cfRule type="cellIs" dxfId="491" priority="352" operator="equal">
      <formula>"r"</formula>
    </cfRule>
    <cfRule type="cellIs" dxfId="490" priority="353" operator="equal">
      <formula>"a"</formula>
    </cfRule>
    <cfRule type="cellIs" dxfId="489" priority="354" operator="equal">
      <formula>"@"</formula>
    </cfRule>
  </conditionalFormatting>
  <conditionalFormatting sqref="J11">
    <cfRule type="cellIs" dxfId="488" priority="55" operator="equal">
      <formula>"g"</formula>
    </cfRule>
    <cfRule type="cellIs" dxfId="487" priority="56" operator="equal">
      <formula>"c"</formula>
    </cfRule>
  </conditionalFormatting>
  <conditionalFormatting sqref="J11">
    <cfRule type="cellIs" dxfId="486" priority="57" operator="equal">
      <formula>"="</formula>
    </cfRule>
    <cfRule type="cellIs" dxfId="485" priority="58" operator="equal">
      <formula>"r"</formula>
    </cfRule>
    <cfRule type="cellIs" dxfId="484" priority="59" operator="equal">
      <formula>"a"</formula>
    </cfRule>
    <cfRule type="cellIs" dxfId="483" priority="60" operator="equal">
      <formula>"@"</formula>
    </cfRule>
  </conditionalFormatting>
  <conditionalFormatting sqref="J12">
    <cfRule type="cellIs" dxfId="482" priority="49" operator="equal">
      <formula>"g"</formula>
    </cfRule>
    <cfRule type="cellIs" dxfId="481" priority="50" operator="equal">
      <formula>"c"</formula>
    </cfRule>
  </conditionalFormatting>
  <conditionalFormatting sqref="J12">
    <cfRule type="cellIs" dxfId="480" priority="51" operator="equal">
      <formula>"="</formula>
    </cfRule>
    <cfRule type="cellIs" dxfId="479" priority="52" operator="equal">
      <formula>"r"</formula>
    </cfRule>
    <cfRule type="cellIs" dxfId="478" priority="53" operator="equal">
      <formula>"a"</formula>
    </cfRule>
    <cfRule type="cellIs" dxfId="477" priority="54" operator="equal">
      <formula>"@"</formula>
    </cfRule>
  </conditionalFormatting>
  <conditionalFormatting sqref="J15">
    <cfRule type="cellIs" dxfId="476" priority="43" operator="equal">
      <formula>"g"</formula>
    </cfRule>
    <cfRule type="cellIs" dxfId="475" priority="44" operator="equal">
      <formula>"c"</formula>
    </cfRule>
  </conditionalFormatting>
  <conditionalFormatting sqref="J15">
    <cfRule type="cellIs" dxfId="474" priority="45" operator="equal">
      <formula>"="</formula>
    </cfRule>
    <cfRule type="cellIs" dxfId="473" priority="46" operator="equal">
      <formula>"r"</formula>
    </cfRule>
    <cfRule type="cellIs" dxfId="472" priority="47" operator="equal">
      <formula>"a"</formula>
    </cfRule>
    <cfRule type="cellIs" dxfId="471" priority="48" operator="equal">
      <formula>"@"</formula>
    </cfRule>
  </conditionalFormatting>
  <conditionalFormatting sqref="J17">
    <cfRule type="cellIs" dxfId="470" priority="37" operator="equal">
      <formula>"g"</formula>
    </cfRule>
    <cfRule type="cellIs" dxfId="469" priority="38" operator="equal">
      <formula>"c"</formula>
    </cfRule>
  </conditionalFormatting>
  <conditionalFormatting sqref="J17">
    <cfRule type="cellIs" dxfId="468" priority="39" operator="equal">
      <formula>"="</formula>
    </cfRule>
    <cfRule type="cellIs" dxfId="467" priority="40" operator="equal">
      <formula>"r"</formula>
    </cfRule>
    <cfRule type="cellIs" dxfId="466" priority="41" operator="equal">
      <formula>"a"</formula>
    </cfRule>
    <cfRule type="cellIs" dxfId="465" priority="42" operator="equal">
      <formula>"@"</formula>
    </cfRule>
  </conditionalFormatting>
  <conditionalFormatting sqref="J20">
    <cfRule type="cellIs" dxfId="464" priority="31" operator="equal">
      <formula>"g"</formula>
    </cfRule>
    <cfRule type="cellIs" dxfId="463" priority="32" operator="equal">
      <formula>"c"</formula>
    </cfRule>
  </conditionalFormatting>
  <conditionalFormatting sqref="J20">
    <cfRule type="cellIs" dxfId="462" priority="33" operator="equal">
      <formula>"="</formula>
    </cfRule>
    <cfRule type="cellIs" dxfId="461" priority="34" operator="equal">
      <formula>"r"</formula>
    </cfRule>
    <cfRule type="cellIs" dxfId="460" priority="35" operator="equal">
      <formula>"a"</formula>
    </cfRule>
    <cfRule type="cellIs" dxfId="459" priority="36" operator="equal">
      <formula>"@"</formula>
    </cfRule>
  </conditionalFormatting>
  <conditionalFormatting sqref="J13">
    <cfRule type="cellIs" dxfId="458" priority="25" operator="equal">
      <formula>"g"</formula>
    </cfRule>
    <cfRule type="cellIs" dxfId="457" priority="26" operator="equal">
      <formula>"c"</formula>
    </cfRule>
  </conditionalFormatting>
  <conditionalFormatting sqref="J13">
    <cfRule type="cellIs" dxfId="456" priority="27" operator="equal">
      <formula>"="</formula>
    </cfRule>
    <cfRule type="cellIs" dxfId="455" priority="28" operator="equal">
      <formula>"r"</formula>
    </cfRule>
    <cfRule type="cellIs" dxfId="454" priority="29" operator="equal">
      <formula>"a"</formula>
    </cfRule>
    <cfRule type="cellIs" dxfId="453" priority="30" operator="equal">
      <formula>"@"</formula>
    </cfRule>
  </conditionalFormatting>
  <conditionalFormatting sqref="J14">
    <cfRule type="cellIs" dxfId="452" priority="19" operator="equal">
      <formula>"g"</formula>
    </cfRule>
    <cfRule type="cellIs" dxfId="451" priority="20" operator="equal">
      <formula>"c"</formula>
    </cfRule>
  </conditionalFormatting>
  <conditionalFormatting sqref="J14">
    <cfRule type="cellIs" dxfId="450" priority="21" operator="equal">
      <formula>"="</formula>
    </cfRule>
    <cfRule type="cellIs" dxfId="449" priority="22" operator="equal">
      <formula>"r"</formula>
    </cfRule>
    <cfRule type="cellIs" dxfId="448" priority="23" operator="equal">
      <formula>"a"</formula>
    </cfRule>
    <cfRule type="cellIs" dxfId="447" priority="24" operator="equal">
      <formula>"@"</formula>
    </cfRule>
  </conditionalFormatting>
  <conditionalFormatting sqref="J18">
    <cfRule type="cellIs" dxfId="446" priority="13" operator="equal">
      <formula>"g"</formula>
    </cfRule>
    <cfRule type="cellIs" dxfId="445" priority="14" operator="equal">
      <formula>"c"</formula>
    </cfRule>
  </conditionalFormatting>
  <conditionalFormatting sqref="J18">
    <cfRule type="cellIs" dxfId="444" priority="15" operator="equal">
      <formula>"="</formula>
    </cfRule>
    <cfRule type="cellIs" dxfId="443" priority="16" operator="equal">
      <formula>"r"</formula>
    </cfRule>
    <cfRule type="cellIs" dxfId="442" priority="17" operator="equal">
      <formula>"a"</formula>
    </cfRule>
    <cfRule type="cellIs" dxfId="441" priority="18" operator="equal">
      <formula>"@"</formula>
    </cfRule>
  </conditionalFormatting>
  <conditionalFormatting sqref="J10">
    <cfRule type="cellIs" dxfId="440" priority="61" operator="equal">
      <formula>"g"</formula>
    </cfRule>
    <cfRule type="cellIs" dxfId="439" priority="62" operator="equal">
      <formula>"c"</formula>
    </cfRule>
  </conditionalFormatting>
  <conditionalFormatting sqref="J10">
    <cfRule type="cellIs" dxfId="438" priority="63" operator="equal">
      <formula>"="</formula>
    </cfRule>
    <cfRule type="cellIs" dxfId="437" priority="64" operator="equal">
      <formula>"r"</formula>
    </cfRule>
    <cfRule type="cellIs" dxfId="436" priority="65" operator="equal">
      <formula>"a"</formula>
    </cfRule>
    <cfRule type="cellIs" dxfId="435" priority="66" operator="equal">
      <formula>"@"</formula>
    </cfRule>
  </conditionalFormatting>
  <conditionalFormatting sqref="J19">
    <cfRule type="cellIs" dxfId="434" priority="1" operator="equal">
      <formula>"g"</formula>
    </cfRule>
    <cfRule type="cellIs" dxfId="433" priority="2" operator="equal">
      <formula>"c"</formula>
    </cfRule>
  </conditionalFormatting>
  <conditionalFormatting sqref="J16">
    <cfRule type="cellIs" dxfId="432" priority="7" operator="equal">
      <formula>"g"</formula>
    </cfRule>
    <cfRule type="cellIs" dxfId="431" priority="8" operator="equal">
      <formula>"c"</formula>
    </cfRule>
  </conditionalFormatting>
  <conditionalFormatting sqref="J16">
    <cfRule type="cellIs" dxfId="430" priority="9" operator="equal">
      <formula>"="</formula>
    </cfRule>
    <cfRule type="cellIs" dxfId="429" priority="10" operator="equal">
      <formula>"r"</formula>
    </cfRule>
    <cfRule type="cellIs" dxfId="428" priority="11" operator="equal">
      <formula>"a"</formula>
    </cfRule>
    <cfRule type="cellIs" dxfId="427" priority="12" operator="equal">
      <formula>"@"</formula>
    </cfRule>
  </conditionalFormatting>
  <conditionalFormatting sqref="J19">
    <cfRule type="cellIs" dxfId="426" priority="3" operator="equal">
      <formula>"="</formula>
    </cfRule>
    <cfRule type="cellIs" dxfId="425" priority="4" operator="equal">
      <formula>"r"</formula>
    </cfRule>
    <cfRule type="cellIs" dxfId="424" priority="5" operator="equal">
      <formula>"a"</formula>
    </cfRule>
    <cfRule type="cellIs" dxfId="423"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3"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3">
        <x14:dataValidation type="list" allowBlank="1" showErrorMessage="1">
          <x14:formula1>
            <xm:f>'[1]lookup lists'!#REF!</xm:f>
          </x14:formula1>
          <xm:sqref>J15 J18:J19 J12:K13 K15:K19</xm:sqref>
        </x14:dataValidation>
        <x14:dataValidation type="list" allowBlank="1" showErrorMessage="1">
          <x14:formula1>
            <xm:f>'[1]lookup lists'!#REF!</xm:f>
          </x14:formula1>
          <xm:sqref>J10:K11</xm:sqref>
        </x14:dataValidation>
        <x14:dataValidation type="list" allowBlank="1" showErrorMessage="1">
          <x14:formula1>
            <xm:f>'[1]lookup lists'!#REF!</xm:f>
          </x14:formula1>
          <xm:sqref>J14:K14 J20:K20 J17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X56"/>
  <sheetViews>
    <sheetView showGridLines="0" topLeftCell="A8" zoomScale="75" zoomScaleNormal="75" zoomScaleSheetLayoutView="100" workbookViewId="0">
      <pane ySplit="1245" topLeftCell="A12" activePane="bottomLeft"/>
      <selection activeCell="I6" sqref="I6"/>
      <selection pane="bottomLeft" activeCell="V13" sqref="V13"/>
    </sheetView>
  </sheetViews>
  <sheetFormatPr defaultColWidth="13.109375" defaultRowHeight="20.25" x14ac:dyDescent="0.2"/>
  <cols>
    <col min="1" max="1" width="10.88671875" style="33" customWidth="1"/>
    <col min="2" max="2" width="15.77734375" style="292" customWidth="1"/>
    <col min="3" max="3" width="8" style="31" customWidth="1"/>
    <col min="4" max="4" width="13.88671875" style="290" customWidth="1"/>
    <col min="5" max="5" width="39.33203125" style="47" customWidth="1"/>
    <col min="6" max="6" width="11.109375" style="258" customWidth="1"/>
    <col min="7" max="7" width="11.5546875" style="47" customWidth="1"/>
    <col min="8" max="8" width="9.6640625" style="31" bestFit="1" customWidth="1"/>
    <col min="9" max="9" width="19" style="47" customWidth="1"/>
    <col min="10" max="10" width="9" style="294" customWidth="1"/>
    <col min="11" max="11" width="8.6640625" style="294" customWidth="1"/>
    <col min="12" max="12" width="13.109375" style="290"/>
    <col min="13" max="13" width="13.109375" style="31"/>
    <col min="14" max="21" width="13.109375" style="290"/>
    <col min="22" max="22" width="33.33203125" style="289" customWidth="1"/>
    <col min="23" max="23" width="0.88671875" style="90" customWidth="1"/>
    <col min="24" max="16384" width="13.109375" style="47"/>
  </cols>
  <sheetData>
    <row r="1" spans="1:24" s="238" customFormat="1" ht="30.75" customHeight="1" thickBot="1" x14ac:dyDescent="0.25">
      <c r="A1" s="328" t="s">
        <v>121</v>
      </c>
      <c r="B1" s="328"/>
      <c r="C1" s="239"/>
      <c r="D1" s="302"/>
      <c r="E1" s="253"/>
      <c r="F1" s="255"/>
      <c r="G1" s="240"/>
      <c r="H1" s="241"/>
      <c r="I1" s="240"/>
      <c r="J1" s="305"/>
      <c r="K1" s="305"/>
      <c r="L1" s="304"/>
      <c r="M1" s="241"/>
      <c r="N1" s="304"/>
      <c r="O1" s="304"/>
      <c r="P1" s="304"/>
      <c r="Q1" s="304"/>
      <c r="R1" s="304"/>
      <c r="S1" s="304"/>
      <c r="T1" s="304"/>
      <c r="U1" s="304"/>
      <c r="V1" s="303"/>
    </row>
    <row r="2" spans="1:24" s="266" customFormat="1" ht="39" customHeight="1" thickBot="1" x14ac:dyDescent="0.25">
      <c r="A2" s="1089" t="s">
        <v>77</v>
      </c>
      <c r="B2" s="1090"/>
      <c r="C2" s="1161" t="s">
        <v>90</v>
      </c>
      <c r="D2" s="1142"/>
      <c r="E2" s="1142"/>
      <c r="F2" s="1142"/>
      <c r="G2" s="1142"/>
      <c r="H2" s="1142"/>
      <c r="I2" s="1142"/>
      <c r="J2" s="1142"/>
      <c r="K2" s="1142"/>
      <c r="L2" s="1142"/>
      <c r="M2" s="1142"/>
      <c r="N2" s="531"/>
      <c r="O2" s="390"/>
      <c r="P2" s="390"/>
      <c r="Q2" s="390"/>
      <c r="R2" s="390"/>
      <c r="S2" s="1159"/>
      <c r="T2" s="1159"/>
      <c r="U2" s="1159"/>
      <c r="V2" s="1160"/>
    </row>
    <row r="3" spans="1:24" s="265" customFormat="1" ht="27" customHeight="1" x14ac:dyDescent="0.2">
      <c r="A3" s="1091"/>
      <c r="B3" s="1092"/>
      <c r="C3" s="464" t="s">
        <v>106</v>
      </c>
      <c r="D3" s="370" t="s">
        <v>78</v>
      </c>
      <c r="E3" s="371"/>
      <c r="F3" s="467"/>
      <c r="G3" s="461" t="s">
        <v>105</v>
      </c>
      <c r="H3" s="346" t="s">
        <v>81</v>
      </c>
      <c r="I3" s="346"/>
      <c r="J3" s="346"/>
      <c r="K3" s="346"/>
      <c r="L3" s="346"/>
      <c r="M3" s="346"/>
      <c r="N3" s="346"/>
      <c r="O3" s="346"/>
      <c r="P3" s="346"/>
      <c r="Q3" s="346"/>
      <c r="R3" s="346"/>
      <c r="S3" s="1145"/>
      <c r="T3" s="1145"/>
      <c r="U3" s="1145"/>
      <c r="V3" s="1146"/>
    </row>
    <row r="4" spans="1:24" s="265" customFormat="1" ht="27" customHeight="1" x14ac:dyDescent="0.2">
      <c r="A4" s="1091"/>
      <c r="B4" s="1092"/>
      <c r="C4" s="465" t="s">
        <v>108</v>
      </c>
      <c r="D4" s="268" t="s">
        <v>79</v>
      </c>
      <c r="E4" s="267"/>
      <c r="F4" s="468"/>
      <c r="G4" s="462" t="s">
        <v>112</v>
      </c>
      <c r="H4" s="268" t="s">
        <v>82</v>
      </c>
      <c r="I4" s="268"/>
      <c r="J4" s="268"/>
      <c r="K4" s="268"/>
      <c r="L4" s="268"/>
      <c r="M4" s="268"/>
      <c r="N4" s="268"/>
      <c r="O4" s="268"/>
      <c r="P4" s="268"/>
      <c r="Q4" s="268"/>
      <c r="R4" s="268"/>
      <c r="S4" s="1139"/>
      <c r="T4" s="1139"/>
      <c r="U4" s="1139"/>
      <c r="V4" s="1140"/>
    </row>
    <row r="5" spans="1:24" s="265" customFormat="1" ht="27" customHeight="1" thickBot="1" x14ac:dyDescent="0.25">
      <c r="A5" s="1093"/>
      <c r="B5" s="1094"/>
      <c r="C5" s="466" t="s">
        <v>107</v>
      </c>
      <c r="D5" s="269" t="s">
        <v>80</v>
      </c>
      <c r="E5" s="253"/>
      <c r="F5" s="303"/>
      <c r="G5" s="463" t="s">
        <v>113</v>
      </c>
      <c r="H5" s="275" t="s">
        <v>83</v>
      </c>
      <c r="I5" s="275"/>
      <c r="J5" s="275"/>
      <c r="K5" s="275"/>
      <c r="L5" s="275"/>
      <c r="M5" s="275"/>
      <c r="N5" s="275"/>
      <c r="O5" s="275"/>
      <c r="P5" s="275"/>
      <c r="Q5" s="275"/>
      <c r="R5" s="275"/>
      <c r="S5" s="1148"/>
      <c r="T5" s="1148"/>
      <c r="U5" s="1148"/>
      <c r="V5" s="1149"/>
    </row>
    <row r="6" spans="1:24" s="238" customFormat="1" ht="9.75" customHeight="1" thickBot="1" x14ac:dyDescent="0.25">
      <c r="B6" s="301"/>
      <c r="D6" s="301"/>
      <c r="F6" s="256"/>
      <c r="J6" s="324"/>
      <c r="K6" s="324"/>
      <c r="L6" s="323"/>
      <c r="M6" s="249"/>
      <c r="N6" s="323"/>
      <c r="O6" s="323"/>
      <c r="P6" s="323"/>
      <c r="Q6" s="323"/>
      <c r="R6" s="323"/>
      <c r="S6" s="323"/>
      <c r="T6" s="323"/>
      <c r="U6" s="323"/>
      <c r="V6" s="322"/>
    </row>
    <row r="7" spans="1:24" s="242" customFormat="1" ht="44.25" customHeight="1" thickBot="1" x14ac:dyDescent="0.25">
      <c r="A7" s="243"/>
      <c r="B7" s="310"/>
      <c r="C7" s="1046" t="s">
        <v>63</v>
      </c>
      <c r="D7" s="1100" t="s">
        <v>239</v>
      </c>
      <c r="E7" s="1049" t="s">
        <v>68</v>
      </c>
      <c r="F7" s="1052" t="s">
        <v>166</v>
      </c>
      <c r="G7" s="1055" t="s">
        <v>64</v>
      </c>
      <c r="H7" s="1117" t="s">
        <v>76</v>
      </c>
      <c r="I7" s="1055" t="s">
        <v>118</v>
      </c>
      <c r="J7" s="1121"/>
      <c r="K7" s="1122"/>
      <c r="L7" s="1063"/>
      <c r="M7" s="1063"/>
      <c r="N7" s="1063"/>
      <c r="O7" s="1063"/>
      <c r="P7" s="1063"/>
      <c r="Q7" s="1063"/>
      <c r="R7" s="1063"/>
      <c r="S7" s="1064"/>
      <c r="T7" s="1064"/>
      <c r="U7" s="1064"/>
      <c r="V7" s="1162" t="s">
        <v>235</v>
      </c>
      <c r="W7" s="244"/>
      <c r="X7" s="235"/>
    </row>
    <row r="8" spans="1:24" s="242" customFormat="1" ht="29.25" customHeight="1" x14ac:dyDescent="0.2">
      <c r="A8" s="1115" t="s">
        <v>181</v>
      </c>
      <c r="B8" s="1119" t="s">
        <v>163</v>
      </c>
      <c r="C8" s="1047"/>
      <c r="D8" s="1085"/>
      <c r="E8" s="1050"/>
      <c r="F8" s="1053"/>
      <c r="G8" s="1056"/>
      <c r="H8" s="1118"/>
      <c r="I8" s="1056"/>
      <c r="J8" s="1054" t="s">
        <v>89</v>
      </c>
      <c r="K8" s="1054" t="s">
        <v>84</v>
      </c>
      <c r="L8" s="1098" t="s">
        <v>102</v>
      </c>
      <c r="M8" s="1099"/>
      <c r="N8" s="1098" t="s">
        <v>65</v>
      </c>
      <c r="O8" s="1061"/>
      <c r="P8" s="1061"/>
      <c r="Q8" s="1061"/>
      <c r="R8" s="1062"/>
      <c r="S8" s="1067" t="s">
        <v>100</v>
      </c>
      <c r="T8" s="1067"/>
      <c r="U8" s="1067"/>
      <c r="V8" s="1163"/>
      <c r="W8" s="244"/>
      <c r="X8" s="236"/>
    </row>
    <row r="9" spans="1:24" s="245" customFormat="1" ht="42.75" customHeight="1" thickBot="1" x14ac:dyDescent="0.25">
      <c r="A9" s="1116"/>
      <c r="B9" s="1120"/>
      <c r="C9" s="1048"/>
      <c r="D9" s="1151"/>
      <c r="E9" s="1051"/>
      <c r="F9" s="1054"/>
      <c r="G9" s="1057"/>
      <c r="H9" s="1118"/>
      <c r="I9" s="1057"/>
      <c r="J9" s="1114"/>
      <c r="K9" s="1114"/>
      <c r="L9" s="604" t="s">
        <v>66</v>
      </c>
      <c r="M9" s="542" t="s">
        <v>368</v>
      </c>
      <c r="N9" s="533" t="s">
        <v>326</v>
      </c>
      <c r="O9" s="344" t="s">
        <v>274</v>
      </c>
      <c r="P9" s="604" t="s">
        <v>285</v>
      </c>
      <c r="Q9" s="604" t="s">
        <v>345</v>
      </c>
      <c r="R9" s="604" t="s">
        <v>367</v>
      </c>
      <c r="S9" s="883">
        <v>42826</v>
      </c>
      <c r="T9" s="492">
        <v>42856</v>
      </c>
      <c r="U9" s="492">
        <v>42887</v>
      </c>
      <c r="V9" s="1164"/>
      <c r="W9" s="246"/>
      <c r="X9" s="235"/>
    </row>
    <row r="10" spans="1:24" s="126" customFormat="1" ht="122.25" customHeight="1" thickBot="1" x14ac:dyDescent="0.25">
      <c r="A10" s="1154" t="s">
        <v>183</v>
      </c>
      <c r="B10" s="1075" t="s">
        <v>167</v>
      </c>
      <c r="C10" s="331" t="s">
        <v>400</v>
      </c>
      <c r="D10" s="1130" t="s">
        <v>251</v>
      </c>
      <c r="E10" s="326" t="s">
        <v>399</v>
      </c>
      <c r="F10" s="341" t="s">
        <v>175</v>
      </c>
      <c r="G10" s="385" t="s">
        <v>115</v>
      </c>
      <c r="H10" s="385" t="s">
        <v>119</v>
      </c>
      <c r="I10" s="848" t="s">
        <v>404</v>
      </c>
      <c r="J10" s="284" t="s">
        <v>112</v>
      </c>
      <c r="K10" s="778"/>
      <c r="L10" s="768">
        <v>0.3</v>
      </c>
      <c r="M10" s="745">
        <v>0.32</v>
      </c>
      <c r="N10" s="766">
        <v>0.28000000000000003</v>
      </c>
      <c r="O10" s="767">
        <v>0.35</v>
      </c>
      <c r="P10" s="768">
        <v>0.32</v>
      </c>
      <c r="Q10" s="851">
        <v>0.35</v>
      </c>
      <c r="R10" s="875" t="s">
        <v>461</v>
      </c>
      <c r="S10" s="884"/>
      <c r="T10" s="496"/>
      <c r="U10" s="496"/>
      <c r="V10" s="859" t="s">
        <v>530</v>
      </c>
      <c r="W10" s="127"/>
      <c r="X10" s="125"/>
    </row>
    <row r="11" spans="1:24" s="293" customFormat="1" ht="122.25" customHeight="1" x14ac:dyDescent="0.2">
      <c r="A11" s="1155"/>
      <c r="B11" s="1076"/>
      <c r="C11" s="380" t="s">
        <v>401</v>
      </c>
      <c r="D11" s="1152"/>
      <c r="E11" s="641" t="s">
        <v>423</v>
      </c>
      <c r="F11" s="341" t="s">
        <v>175</v>
      </c>
      <c r="G11" s="385" t="s">
        <v>115</v>
      </c>
      <c r="H11" s="385" t="s">
        <v>119</v>
      </c>
      <c r="I11" s="849" t="s">
        <v>212</v>
      </c>
      <c r="J11" s="284" t="s">
        <v>112</v>
      </c>
      <c r="K11" s="850" t="s">
        <v>85</v>
      </c>
      <c r="L11" s="493"/>
      <c r="M11" s="756"/>
      <c r="N11" s="757"/>
      <c r="O11" s="260"/>
      <c r="P11" s="493"/>
      <c r="Q11" s="791"/>
      <c r="R11" s="876" t="s">
        <v>462</v>
      </c>
      <c r="S11" s="885"/>
      <c r="T11" s="493"/>
      <c r="U11" s="493"/>
      <c r="V11" s="860" t="s">
        <v>463</v>
      </c>
      <c r="W11" s="297"/>
      <c r="X11" s="289"/>
    </row>
    <row r="12" spans="1:24" s="126" customFormat="1" ht="114" customHeight="1" x14ac:dyDescent="0.2">
      <c r="A12" s="1155"/>
      <c r="B12" s="1076"/>
      <c r="C12" s="320" t="s">
        <v>122</v>
      </c>
      <c r="D12" s="1085"/>
      <c r="E12" s="357" t="s">
        <v>402</v>
      </c>
      <c r="F12" s="340" t="s">
        <v>175</v>
      </c>
      <c r="G12" s="306" t="s">
        <v>149</v>
      </c>
      <c r="H12" s="351" t="s">
        <v>119</v>
      </c>
      <c r="I12" s="627" t="s">
        <v>405</v>
      </c>
      <c r="J12" s="270" t="s">
        <v>107</v>
      </c>
      <c r="K12" s="352" t="s">
        <v>86</v>
      </c>
      <c r="L12" s="680">
        <v>0.38</v>
      </c>
      <c r="M12" s="544">
        <v>0.22</v>
      </c>
      <c r="N12" s="536"/>
      <c r="O12" s="758"/>
      <c r="P12" s="494"/>
      <c r="Q12" s="852"/>
      <c r="R12" s="877" t="s">
        <v>464</v>
      </c>
      <c r="S12" s="886"/>
      <c r="T12" s="494"/>
      <c r="U12" s="494"/>
      <c r="V12" s="860" t="s">
        <v>465</v>
      </c>
      <c r="W12" s="127"/>
      <c r="X12" s="125"/>
    </row>
    <row r="13" spans="1:24" s="126" customFormat="1" ht="120.75" customHeight="1" x14ac:dyDescent="0.2">
      <c r="A13" s="1155"/>
      <c r="B13" s="1076"/>
      <c r="C13" s="320" t="s">
        <v>123</v>
      </c>
      <c r="D13" s="1083"/>
      <c r="E13" s="357" t="s">
        <v>403</v>
      </c>
      <c r="F13" s="340" t="s">
        <v>175</v>
      </c>
      <c r="G13" s="306" t="s">
        <v>149</v>
      </c>
      <c r="H13" s="351" t="s">
        <v>119</v>
      </c>
      <c r="I13" s="793" t="s">
        <v>212</v>
      </c>
      <c r="J13" s="794" t="s">
        <v>112</v>
      </c>
      <c r="K13" s="352" t="s">
        <v>85</v>
      </c>
      <c r="L13" s="495"/>
      <c r="M13" s="545" t="s">
        <v>570</v>
      </c>
      <c r="N13" s="536"/>
      <c r="O13" s="758"/>
      <c r="P13" s="493"/>
      <c r="Q13" s="791"/>
      <c r="R13" s="876" t="s">
        <v>575</v>
      </c>
      <c r="S13" s="887"/>
      <c r="T13" s="495"/>
      <c r="U13" s="495"/>
      <c r="V13" s="1004" t="s">
        <v>576</v>
      </c>
      <c r="W13" s="127"/>
      <c r="X13" s="125"/>
    </row>
    <row r="14" spans="1:24" s="293" customFormat="1" ht="223.5" customHeight="1" x14ac:dyDescent="0.2">
      <c r="A14" s="1155"/>
      <c r="B14" s="1076"/>
      <c r="C14" s="320" t="s">
        <v>124</v>
      </c>
      <c r="D14" s="330" t="s">
        <v>252</v>
      </c>
      <c r="E14" s="357" t="s">
        <v>223</v>
      </c>
      <c r="F14" s="340" t="s">
        <v>175</v>
      </c>
      <c r="G14" s="332" t="s">
        <v>110</v>
      </c>
      <c r="H14" s="351" t="s">
        <v>119</v>
      </c>
      <c r="I14" s="491" t="s">
        <v>406</v>
      </c>
      <c r="J14" s="270" t="s">
        <v>107</v>
      </c>
      <c r="K14" s="352" t="s">
        <v>85</v>
      </c>
      <c r="L14" s="696" t="s">
        <v>349</v>
      </c>
      <c r="M14" s="556" t="s">
        <v>349</v>
      </c>
      <c r="N14" s="537" t="s">
        <v>356</v>
      </c>
      <c r="O14" s="475" t="s">
        <v>281</v>
      </c>
      <c r="P14" s="696" t="s">
        <v>315</v>
      </c>
      <c r="Q14" s="853" t="s">
        <v>349</v>
      </c>
      <c r="R14" s="853" t="s">
        <v>577</v>
      </c>
      <c r="S14" s="887"/>
      <c r="T14" s="495"/>
      <c r="U14" s="495"/>
      <c r="V14" s="861" t="s">
        <v>467</v>
      </c>
      <c r="W14" s="297"/>
      <c r="X14" s="289"/>
    </row>
    <row r="15" spans="1:24" s="293" customFormat="1" ht="77.25" customHeight="1" x14ac:dyDescent="0.2">
      <c r="A15" s="1155"/>
      <c r="B15" s="1076"/>
      <c r="C15" s="320" t="s">
        <v>207</v>
      </c>
      <c r="D15" s="1084" t="s">
        <v>253</v>
      </c>
      <c r="E15" s="357" t="s">
        <v>224</v>
      </c>
      <c r="F15" s="332" t="s">
        <v>362</v>
      </c>
      <c r="G15" s="332" t="s">
        <v>158</v>
      </c>
      <c r="H15" s="332" t="s">
        <v>154</v>
      </c>
      <c r="I15" s="338" t="s">
        <v>226</v>
      </c>
      <c r="J15" s="270" t="s">
        <v>106</v>
      </c>
      <c r="K15" s="352" t="s">
        <v>86</v>
      </c>
      <c r="L15" s="759" t="s">
        <v>155</v>
      </c>
      <c r="M15" s="547" t="s">
        <v>155</v>
      </c>
      <c r="N15" s="535" t="s">
        <v>327</v>
      </c>
      <c r="O15" s="388"/>
      <c r="P15" s="759" t="s">
        <v>329</v>
      </c>
      <c r="Q15" s="495"/>
      <c r="R15" s="759" t="s">
        <v>516</v>
      </c>
      <c r="S15" s="887"/>
      <c r="T15" s="495"/>
      <c r="U15" s="495"/>
      <c r="V15" s="862" t="s">
        <v>517</v>
      </c>
      <c r="W15" s="297"/>
      <c r="X15" s="289"/>
    </row>
    <row r="16" spans="1:24" s="293" customFormat="1" ht="78.75" customHeight="1" thickBot="1" x14ac:dyDescent="0.25">
      <c r="A16" s="1155"/>
      <c r="B16" s="1076"/>
      <c r="C16" s="320" t="s">
        <v>208</v>
      </c>
      <c r="D16" s="1083"/>
      <c r="E16" s="357" t="s">
        <v>225</v>
      </c>
      <c r="F16" s="617" t="s">
        <v>362</v>
      </c>
      <c r="G16" s="332" t="s">
        <v>158</v>
      </c>
      <c r="H16" s="332" t="s">
        <v>154</v>
      </c>
      <c r="I16" s="332" t="s">
        <v>227</v>
      </c>
      <c r="J16" s="270" t="s">
        <v>113</v>
      </c>
      <c r="K16" s="273"/>
      <c r="L16" s="759" t="s">
        <v>157</v>
      </c>
      <c r="M16" s="547" t="s">
        <v>157</v>
      </c>
      <c r="N16" s="540" t="s">
        <v>328</v>
      </c>
      <c r="O16" s="473"/>
      <c r="P16" s="759" t="s">
        <v>330</v>
      </c>
      <c r="Q16" s="645"/>
      <c r="R16" s="495"/>
      <c r="S16" s="887"/>
      <c r="T16" s="495"/>
      <c r="U16" s="495"/>
      <c r="V16" s="862" t="s">
        <v>566</v>
      </c>
      <c r="W16" s="297"/>
      <c r="X16" s="289"/>
    </row>
    <row r="17" spans="1:24" s="293" customFormat="1" ht="117" customHeight="1" thickBot="1" x14ac:dyDescent="0.25">
      <c r="A17" s="1155"/>
      <c r="B17" s="1076"/>
      <c r="C17" s="393" t="s">
        <v>209</v>
      </c>
      <c r="D17" s="1150" t="s">
        <v>254</v>
      </c>
      <c r="E17" s="394" t="s">
        <v>580</v>
      </c>
      <c r="F17" s="353" t="s">
        <v>287</v>
      </c>
      <c r="G17" s="351" t="s">
        <v>110</v>
      </c>
      <c r="H17" s="351" t="s">
        <v>119</v>
      </c>
      <c r="I17" s="387" t="s">
        <v>212</v>
      </c>
      <c r="J17" s="418" t="s">
        <v>112</v>
      </c>
      <c r="K17" s="273"/>
      <c r="L17" s="866"/>
      <c r="M17" s="867"/>
      <c r="N17" s="868"/>
      <c r="O17" s="869"/>
      <c r="P17" s="866"/>
      <c r="Q17" s="870"/>
      <c r="R17" s="878">
        <v>102809</v>
      </c>
      <c r="S17" s="887"/>
      <c r="T17" s="495"/>
      <c r="U17" s="495"/>
      <c r="V17" s="1012" t="s">
        <v>584</v>
      </c>
      <c r="W17" s="297"/>
      <c r="X17" s="289"/>
    </row>
    <row r="18" spans="1:24" s="293" customFormat="1" ht="291" customHeight="1" thickBot="1" x14ac:dyDescent="0.25">
      <c r="A18" s="1155"/>
      <c r="B18" s="1076"/>
      <c r="C18" s="642" t="s">
        <v>199</v>
      </c>
      <c r="D18" s="1153"/>
      <c r="E18" s="646" t="s">
        <v>407</v>
      </c>
      <c r="F18" s="626" t="s">
        <v>287</v>
      </c>
      <c r="G18" s="627" t="s">
        <v>110</v>
      </c>
      <c r="H18" s="627" t="s">
        <v>119</v>
      </c>
      <c r="I18" s="387" t="s">
        <v>212</v>
      </c>
      <c r="J18" s="418" t="s">
        <v>112</v>
      </c>
      <c r="K18" s="273"/>
      <c r="L18" s="871"/>
      <c r="M18" s="872"/>
      <c r="N18" s="873"/>
      <c r="O18" s="874"/>
      <c r="P18" s="871"/>
      <c r="Q18" s="870"/>
      <c r="R18" s="879" t="s">
        <v>531</v>
      </c>
      <c r="S18" s="888"/>
      <c r="T18" s="645"/>
      <c r="U18" s="645"/>
      <c r="V18" s="864" t="s">
        <v>583</v>
      </c>
      <c r="W18" s="297"/>
      <c r="X18" s="289"/>
    </row>
    <row r="19" spans="1:24" s="293" customFormat="1" ht="117" customHeight="1" thickBot="1" x14ac:dyDescent="0.25">
      <c r="A19" s="1155"/>
      <c r="B19" s="1076"/>
      <c r="C19" s="642" t="s">
        <v>408</v>
      </c>
      <c r="D19" s="1153"/>
      <c r="E19" s="453" t="s">
        <v>210</v>
      </c>
      <c r="F19" s="396" t="s">
        <v>176</v>
      </c>
      <c r="G19" s="383" t="s">
        <v>149</v>
      </c>
      <c r="H19" s="383" t="s">
        <v>119</v>
      </c>
      <c r="I19" s="454" t="s">
        <v>409</v>
      </c>
      <c r="J19" s="271" t="s">
        <v>107</v>
      </c>
      <c r="K19" s="795" t="s">
        <v>85</v>
      </c>
      <c r="L19" s="843">
        <v>23699399</v>
      </c>
      <c r="M19" s="561">
        <v>21851449</v>
      </c>
      <c r="N19" s="564">
        <v>5641296</v>
      </c>
      <c r="O19" s="476">
        <v>5898148</v>
      </c>
      <c r="P19" s="760" t="s">
        <v>316</v>
      </c>
      <c r="Q19" s="854" t="s">
        <v>350</v>
      </c>
      <c r="R19" s="858" t="s">
        <v>532</v>
      </c>
      <c r="S19" s="888"/>
      <c r="T19" s="645"/>
      <c r="U19" s="645"/>
      <c r="V19" s="865" t="s">
        <v>564</v>
      </c>
      <c r="W19" s="297"/>
      <c r="X19" s="289"/>
    </row>
    <row r="20" spans="1:24" s="293" customFormat="1" ht="253.5" customHeight="1" thickBot="1" x14ac:dyDescent="0.25">
      <c r="A20" s="1155"/>
      <c r="B20" s="1077"/>
      <c r="C20" s="395" t="s">
        <v>410</v>
      </c>
      <c r="D20" s="1151"/>
      <c r="E20" s="647" t="s">
        <v>411</v>
      </c>
      <c r="F20" s="643" t="s">
        <v>287</v>
      </c>
      <c r="G20" s="630" t="s">
        <v>110</v>
      </c>
      <c r="H20" s="630" t="s">
        <v>119</v>
      </c>
      <c r="I20" s="644" t="s">
        <v>212</v>
      </c>
      <c r="J20" s="271" t="s">
        <v>112</v>
      </c>
      <c r="K20" s="796"/>
      <c r="L20" s="844"/>
      <c r="M20" s="769"/>
      <c r="N20" s="770"/>
      <c r="O20" s="771"/>
      <c r="P20" s="747"/>
      <c r="Q20" s="747"/>
      <c r="R20" s="880" t="s">
        <v>581</v>
      </c>
      <c r="S20" s="889"/>
      <c r="T20" s="501"/>
      <c r="U20" s="501"/>
      <c r="V20" s="1011" t="s">
        <v>582</v>
      </c>
      <c r="W20" s="297"/>
      <c r="X20" s="289"/>
    </row>
    <row r="21" spans="1:24" s="126" customFormat="1" ht="51" x14ac:dyDescent="0.2">
      <c r="A21" s="1156"/>
      <c r="B21" s="1127"/>
      <c r="C21" s="393" t="s">
        <v>412</v>
      </c>
      <c r="D21" s="1085"/>
      <c r="E21" s="394" t="s">
        <v>211</v>
      </c>
      <c r="F21" s="648" t="s">
        <v>175</v>
      </c>
      <c r="G21" s="452" t="s">
        <v>115</v>
      </c>
      <c r="H21" s="385" t="s">
        <v>120</v>
      </c>
      <c r="I21" s="649">
        <v>0.04</v>
      </c>
      <c r="J21" s="270" t="s">
        <v>106</v>
      </c>
      <c r="K21" s="355" t="s">
        <v>87</v>
      </c>
      <c r="L21" s="680">
        <v>0.03</v>
      </c>
      <c r="M21" s="544">
        <v>0.03</v>
      </c>
      <c r="N21" s="536"/>
      <c r="O21" s="260"/>
      <c r="P21" s="494"/>
      <c r="Q21" s="680">
        <v>0.03</v>
      </c>
      <c r="R21" s="493"/>
      <c r="S21" s="886"/>
      <c r="T21" s="494"/>
      <c r="U21" s="494"/>
      <c r="V21" s="862" t="s">
        <v>354</v>
      </c>
      <c r="W21" s="127"/>
      <c r="X21" s="125"/>
    </row>
    <row r="22" spans="1:24" s="293" customFormat="1" ht="77.25" customHeight="1" thickBot="1" x14ac:dyDescent="0.25">
      <c r="A22" s="1156"/>
      <c r="B22" s="1127"/>
      <c r="C22" s="393" t="s">
        <v>413</v>
      </c>
      <c r="D22" s="1085"/>
      <c r="E22" s="399" t="s">
        <v>273</v>
      </c>
      <c r="F22" s="353" t="s">
        <v>175</v>
      </c>
      <c r="G22" s="397" t="s">
        <v>115</v>
      </c>
      <c r="H22" s="351" t="s">
        <v>120</v>
      </c>
      <c r="I22" s="398">
        <v>7.0000000000000007E-2</v>
      </c>
      <c r="J22" s="270" t="s">
        <v>106</v>
      </c>
      <c r="K22" s="592" t="s">
        <v>86</v>
      </c>
      <c r="L22" s="680">
        <v>0.06</v>
      </c>
      <c r="M22" s="544">
        <v>7.0000000000000007E-2</v>
      </c>
      <c r="N22" s="536"/>
      <c r="O22" s="260"/>
      <c r="P22" s="494"/>
      <c r="Q22" s="680">
        <v>7.0000000000000007E-2</v>
      </c>
      <c r="R22" s="494"/>
      <c r="S22" s="886"/>
      <c r="T22" s="494"/>
      <c r="U22" s="494"/>
      <c r="V22" s="862" t="s">
        <v>355</v>
      </c>
      <c r="W22" s="297"/>
      <c r="X22" s="289"/>
    </row>
    <row r="23" spans="1:24" s="293" customFormat="1" ht="149.25" customHeight="1" thickBot="1" x14ac:dyDescent="0.25">
      <c r="A23" s="1156"/>
      <c r="B23" s="1127"/>
      <c r="C23" s="393" t="s">
        <v>414</v>
      </c>
      <c r="D23" s="1085"/>
      <c r="E23" s="409" t="s">
        <v>272</v>
      </c>
      <c r="F23" s="353" t="s">
        <v>175</v>
      </c>
      <c r="G23" s="397" t="s">
        <v>115</v>
      </c>
      <c r="H23" s="351" t="s">
        <v>120</v>
      </c>
      <c r="I23" s="773" t="s">
        <v>533</v>
      </c>
      <c r="J23" s="418" t="s">
        <v>108</v>
      </c>
      <c r="K23" s="483" t="s">
        <v>87</v>
      </c>
      <c r="L23" s="680">
        <v>0.24</v>
      </c>
      <c r="M23" s="544">
        <v>0.23</v>
      </c>
      <c r="N23" s="565">
        <v>0.23</v>
      </c>
      <c r="O23" s="358">
        <v>0.23</v>
      </c>
      <c r="P23" s="680">
        <v>0.23</v>
      </c>
      <c r="Q23" s="680">
        <v>0.23</v>
      </c>
      <c r="R23" s="680">
        <v>0.23</v>
      </c>
      <c r="S23" s="886"/>
      <c r="T23" s="494"/>
      <c r="U23" s="494"/>
      <c r="V23" s="676" t="s">
        <v>534</v>
      </c>
      <c r="W23" s="297"/>
      <c r="X23" s="289"/>
    </row>
    <row r="24" spans="1:24" s="126" customFormat="1" ht="217.5" customHeight="1" thickBot="1" x14ac:dyDescent="0.25">
      <c r="A24" s="1156"/>
      <c r="B24" s="1127"/>
      <c r="C24" s="393" t="s">
        <v>415</v>
      </c>
      <c r="D24" s="1085"/>
      <c r="E24" s="409" t="s">
        <v>416</v>
      </c>
      <c r="F24" s="353" t="s">
        <v>175</v>
      </c>
      <c r="G24" s="351" t="s">
        <v>110</v>
      </c>
      <c r="H24" s="351" t="s">
        <v>100</v>
      </c>
      <c r="I24" s="470" t="s">
        <v>417</v>
      </c>
      <c r="J24" s="699" t="s">
        <v>108</v>
      </c>
      <c r="K24" s="483" t="s">
        <v>87</v>
      </c>
      <c r="L24" s="845" t="s">
        <v>228</v>
      </c>
      <c r="M24" s="650">
        <v>25</v>
      </c>
      <c r="N24" s="566">
        <v>4</v>
      </c>
      <c r="O24" s="477">
        <v>12</v>
      </c>
      <c r="P24" s="761">
        <v>5</v>
      </c>
      <c r="Q24" s="761">
        <v>4</v>
      </c>
      <c r="R24" s="761">
        <v>4</v>
      </c>
      <c r="S24" s="886"/>
      <c r="T24" s="494"/>
      <c r="U24" s="494"/>
      <c r="V24" s="675" t="s">
        <v>535</v>
      </c>
      <c r="W24" s="127"/>
      <c r="X24" s="125"/>
    </row>
    <row r="25" spans="1:24" s="293" customFormat="1" ht="271.5" customHeight="1" thickBot="1" x14ac:dyDescent="0.25">
      <c r="A25" s="1156"/>
      <c r="B25" s="1127"/>
      <c r="C25" s="393" t="s">
        <v>418</v>
      </c>
      <c r="D25" s="1085"/>
      <c r="E25" s="409" t="s">
        <v>419</v>
      </c>
      <c r="F25" s="353" t="s">
        <v>175</v>
      </c>
      <c r="G25" s="351" t="s">
        <v>110</v>
      </c>
      <c r="H25" s="351" t="s">
        <v>100</v>
      </c>
      <c r="I25" s="387">
        <v>5000</v>
      </c>
      <c r="J25" s="270" t="s">
        <v>106</v>
      </c>
      <c r="K25" s="352" t="s">
        <v>85</v>
      </c>
      <c r="L25" s="845" t="s">
        <v>228</v>
      </c>
      <c r="M25" s="650">
        <v>185</v>
      </c>
      <c r="N25" s="566">
        <v>14</v>
      </c>
      <c r="O25" s="477">
        <v>7</v>
      </c>
      <c r="P25" s="761">
        <v>164</v>
      </c>
      <c r="Q25" s="855" t="s">
        <v>351</v>
      </c>
      <c r="R25" s="881">
        <v>1685</v>
      </c>
      <c r="S25" s="886"/>
      <c r="T25" s="708" t="s">
        <v>536</v>
      </c>
      <c r="U25" s="792">
        <v>579</v>
      </c>
      <c r="V25" s="676" t="s">
        <v>468</v>
      </c>
      <c r="W25" s="297"/>
      <c r="X25" s="289"/>
    </row>
    <row r="26" spans="1:24" s="293" customFormat="1" ht="162" customHeight="1" thickBot="1" x14ac:dyDescent="0.25">
      <c r="A26" s="1156"/>
      <c r="B26" s="1127"/>
      <c r="C26" s="320" t="s">
        <v>421</v>
      </c>
      <c r="D26" s="1083"/>
      <c r="E26" s="674" t="s">
        <v>420</v>
      </c>
      <c r="F26" s="340" t="s">
        <v>175</v>
      </c>
      <c r="G26" s="306" t="s">
        <v>115</v>
      </c>
      <c r="H26" s="306" t="s">
        <v>100</v>
      </c>
      <c r="I26" s="358" t="s">
        <v>571</v>
      </c>
      <c r="J26" s="270" t="s">
        <v>106</v>
      </c>
      <c r="K26" s="355" t="s">
        <v>85</v>
      </c>
      <c r="L26" s="846"/>
      <c r="M26" s="563" t="s">
        <v>537</v>
      </c>
      <c r="N26" s="567">
        <v>332</v>
      </c>
      <c r="O26" s="481">
        <v>286</v>
      </c>
      <c r="P26" s="762">
        <v>73</v>
      </c>
      <c r="Q26" s="762" t="s">
        <v>352</v>
      </c>
      <c r="R26" s="882" t="s">
        <v>538</v>
      </c>
      <c r="S26" s="890"/>
      <c r="T26" s="772"/>
      <c r="U26" s="772"/>
      <c r="V26" s="677" t="s">
        <v>469</v>
      </c>
      <c r="W26" s="297"/>
      <c r="X26" s="289"/>
    </row>
    <row r="27" spans="1:24" s="126" customFormat="1" ht="75.75" customHeight="1" x14ac:dyDescent="0.2">
      <c r="A27" s="1156"/>
      <c r="B27" s="1127"/>
      <c r="C27" s="393" t="s">
        <v>422</v>
      </c>
      <c r="D27" s="1150" t="s">
        <v>255</v>
      </c>
      <c r="E27" s="409" t="s">
        <v>424</v>
      </c>
      <c r="F27" s="353" t="s">
        <v>175</v>
      </c>
      <c r="G27" s="351" t="s">
        <v>115</v>
      </c>
      <c r="H27" s="351" t="s">
        <v>119</v>
      </c>
      <c r="I27" s="729">
        <v>60</v>
      </c>
      <c r="J27" s="270" t="s">
        <v>106</v>
      </c>
      <c r="K27" s="352" t="s">
        <v>85</v>
      </c>
      <c r="L27" s="834">
        <v>62.7</v>
      </c>
      <c r="M27" s="551">
        <v>46.92</v>
      </c>
      <c r="N27" s="568">
        <v>62.28</v>
      </c>
      <c r="O27" s="478" t="s">
        <v>317</v>
      </c>
      <c r="P27" s="763" t="s">
        <v>318</v>
      </c>
      <c r="Q27" s="856" t="s">
        <v>353</v>
      </c>
      <c r="R27" s="856">
        <v>46.07</v>
      </c>
      <c r="S27" s="886"/>
      <c r="T27" s="494"/>
      <c r="U27" s="494"/>
      <c r="V27" s="862" t="s">
        <v>470</v>
      </c>
      <c r="W27" s="127"/>
      <c r="X27" s="125"/>
    </row>
    <row r="28" spans="1:24" s="126" customFormat="1" ht="154.5" customHeight="1" thickBot="1" x14ac:dyDescent="0.25">
      <c r="A28" s="1157"/>
      <c r="B28" s="1158"/>
      <c r="C28" s="395" t="s">
        <v>125</v>
      </c>
      <c r="D28" s="1151"/>
      <c r="E28" s="647" t="s">
        <v>425</v>
      </c>
      <c r="F28" s="401" t="s">
        <v>175</v>
      </c>
      <c r="G28" s="383" t="s">
        <v>110</v>
      </c>
      <c r="H28" s="383" t="s">
        <v>119</v>
      </c>
      <c r="I28" s="402">
        <v>0.45</v>
      </c>
      <c r="J28" s="593" t="s">
        <v>106</v>
      </c>
      <c r="K28" s="263" t="s">
        <v>85</v>
      </c>
      <c r="L28" s="847">
        <v>0.43109999999999998</v>
      </c>
      <c r="M28" s="570">
        <v>0.45300000000000001</v>
      </c>
      <c r="N28" s="479" t="s">
        <v>333</v>
      </c>
      <c r="O28" s="479" t="s">
        <v>319</v>
      </c>
      <c r="P28" s="764" t="s">
        <v>320</v>
      </c>
      <c r="Q28" s="857" t="s">
        <v>471</v>
      </c>
      <c r="R28" s="857">
        <v>0.52529999999999999</v>
      </c>
      <c r="S28" s="891"/>
      <c r="T28" s="469"/>
      <c r="U28" s="469"/>
      <c r="V28" s="865" t="s">
        <v>472</v>
      </c>
      <c r="W28" s="127"/>
      <c r="X28" s="125"/>
    </row>
    <row r="29" spans="1:24" x14ac:dyDescent="0.2">
      <c r="A29" s="47"/>
      <c r="B29" s="291"/>
      <c r="C29" s="47"/>
      <c r="D29" s="291"/>
      <c r="J29" s="298"/>
      <c r="K29" s="298"/>
      <c r="L29" s="295"/>
      <c r="M29" s="54"/>
      <c r="N29" s="295"/>
      <c r="O29" s="295"/>
      <c r="P29" s="295"/>
      <c r="Q29" s="295"/>
      <c r="R29" s="295"/>
      <c r="S29" s="295"/>
      <c r="T29" s="295"/>
      <c r="U29" s="295"/>
      <c r="W29" s="47"/>
    </row>
    <row r="30" spans="1:24" x14ac:dyDescent="0.2">
      <c r="A30" s="47"/>
      <c r="B30" s="291"/>
      <c r="C30" s="47"/>
      <c r="D30" s="291"/>
      <c r="J30" s="298"/>
      <c r="K30" s="298"/>
      <c r="L30" s="295"/>
      <c r="M30" s="54"/>
      <c r="N30" s="295"/>
      <c r="O30" s="295"/>
      <c r="P30" s="295"/>
      <c r="Q30" s="295"/>
      <c r="R30" s="295"/>
      <c r="S30" s="295"/>
      <c r="T30" s="295"/>
      <c r="U30" s="295"/>
      <c r="W30" s="47"/>
    </row>
    <row r="31" spans="1:24" x14ac:dyDescent="0.2">
      <c r="A31" s="47"/>
      <c r="B31" s="291"/>
      <c r="C31" s="47"/>
      <c r="D31" s="291"/>
      <c r="J31" s="298"/>
      <c r="K31" s="298"/>
      <c r="L31" s="295"/>
      <c r="M31" s="54"/>
      <c r="N31" s="295"/>
      <c r="O31" s="295"/>
      <c r="P31" s="295"/>
      <c r="Q31" s="295"/>
      <c r="R31" s="295"/>
      <c r="S31" s="295"/>
      <c r="T31" s="295"/>
      <c r="U31" s="295"/>
      <c r="W31" s="47"/>
    </row>
    <row r="32" spans="1:24" x14ac:dyDescent="0.2">
      <c r="A32" s="47"/>
      <c r="B32" s="291"/>
      <c r="C32" s="47"/>
      <c r="D32" s="291"/>
      <c r="J32" s="298"/>
      <c r="K32" s="298"/>
      <c r="L32" s="295"/>
      <c r="M32" s="54"/>
      <c r="N32" s="295"/>
      <c r="O32" s="295"/>
      <c r="P32" s="295"/>
      <c r="Q32" s="295"/>
      <c r="R32" s="295"/>
      <c r="S32" s="295"/>
      <c r="T32" s="295"/>
      <c r="U32" s="295"/>
      <c r="W32" s="47"/>
    </row>
    <row r="33" spans="1:23" x14ac:dyDescent="0.2">
      <c r="A33" s="47"/>
      <c r="B33" s="291"/>
      <c r="C33" s="47"/>
      <c r="D33" s="291"/>
      <c r="J33" s="298"/>
      <c r="K33" s="298"/>
      <c r="L33" s="295"/>
      <c r="M33" s="54"/>
      <c r="N33" s="295"/>
      <c r="O33" s="295"/>
      <c r="P33" s="295"/>
      <c r="Q33" s="295"/>
      <c r="R33" s="295"/>
      <c r="S33" s="295"/>
      <c r="T33" s="295"/>
      <c r="U33" s="295"/>
      <c r="W33" s="47"/>
    </row>
    <row r="45" spans="1:23" ht="21" hidden="1" thickBot="1" x14ac:dyDescent="0.25"/>
    <row r="46" spans="1:23" ht="23.25" hidden="1" x14ac:dyDescent="0.2">
      <c r="B46" s="283" t="s">
        <v>106</v>
      </c>
      <c r="C46" s="290">
        <f t="array" ref="C46">SUM(LEN(J10:J28)-LEN(SUBSTITUTE(J10:J28,"a","")))</f>
        <v>7</v>
      </c>
    </row>
    <row r="47" spans="1:23" ht="23.25" hidden="1" x14ac:dyDescent="0.2">
      <c r="B47" s="279" t="s">
        <v>108</v>
      </c>
      <c r="C47" s="290">
        <f t="array" ref="C47">SUM(LEN(J10:J28)-LEN(SUBSTITUTE(J10:J28,"=","")))</f>
        <v>2</v>
      </c>
    </row>
    <row r="48" spans="1:23" ht="24" hidden="1" thickBot="1" x14ac:dyDescent="0.25">
      <c r="B48" s="278" t="s">
        <v>107</v>
      </c>
      <c r="C48" s="290">
        <f t="array" ref="C48">SUM(LEN(J10:J28)-LEN(SUBSTITUTE(J10:J28,"r","")))</f>
        <v>3</v>
      </c>
    </row>
    <row r="49" spans="2:3" hidden="1" x14ac:dyDescent="0.2">
      <c r="B49" s="419" t="s">
        <v>105</v>
      </c>
      <c r="C49" s="290">
        <f t="array" ref="C49">SUM(LEN(J10:J28)-LEN(SUBSTITUTE(J10:J28,"@","")))</f>
        <v>0</v>
      </c>
    </row>
    <row r="50" spans="2:3" hidden="1" x14ac:dyDescent="0.2">
      <c r="B50" s="420" t="s">
        <v>112</v>
      </c>
      <c r="C50" s="290">
        <f t="array" ref="C50">SUM(LEN(J10:J28)-LEN(SUBSTITUTE(J10:J28,"c","")))</f>
        <v>6</v>
      </c>
    </row>
    <row r="51" spans="2:3" ht="21" hidden="1" thickBot="1" x14ac:dyDescent="0.25">
      <c r="B51" s="421" t="s">
        <v>113</v>
      </c>
      <c r="C51" s="290">
        <f t="array" ref="C51">SUM(LEN(J10:J28)-LEN(SUBSTITUTE(J10:J28,"g","")))</f>
        <v>1</v>
      </c>
    </row>
    <row r="52" spans="2:3" ht="34.5" hidden="1" x14ac:dyDescent="0.45">
      <c r="B52" s="438" t="s">
        <v>85</v>
      </c>
      <c r="C52" s="290">
        <f t="array" ref="C52">SUM(LEN(K10:K28)-LEN(SUBSTITUTE(K10:K28,"Ý","")))</f>
        <v>8</v>
      </c>
    </row>
    <row r="53" spans="2:3" ht="34.5" hidden="1" x14ac:dyDescent="0.45">
      <c r="B53" s="439" t="s">
        <v>87</v>
      </c>
      <c r="C53" s="290">
        <f t="array" ref="C53">SUM(LEN(K10:K28)-LEN(SUBSTITUTE(K10:K28,"Ü","")))</f>
        <v>3</v>
      </c>
    </row>
    <row r="54" spans="2:3" ht="34.5" hidden="1" x14ac:dyDescent="0.45">
      <c r="B54" s="442" t="s">
        <v>86</v>
      </c>
      <c r="C54" s="290">
        <f t="array" ref="C54">SUM(LEN(K10:K28)-LEN(SUBSTITUTE(K10:K28,"Þ","")))</f>
        <v>3</v>
      </c>
    </row>
    <row r="55" spans="2:3" ht="35.25" hidden="1" thickBot="1" x14ac:dyDescent="0.5">
      <c r="B55" s="446"/>
      <c r="C55" s="290">
        <f>SUM(C46:C51)-SUM(C52:C54)</f>
        <v>5</v>
      </c>
    </row>
    <row r="56" spans="2:3" hidden="1" x14ac:dyDescent="0.2"/>
  </sheetData>
  <mergeCells count="32">
    <mergeCell ref="S2:V2"/>
    <mergeCell ref="C2:M2"/>
    <mergeCell ref="F7:F9"/>
    <mergeCell ref="G7:G9"/>
    <mergeCell ref="H7:H9"/>
    <mergeCell ref="S4:V4"/>
    <mergeCell ref="S5:V5"/>
    <mergeCell ref="V7:V9"/>
    <mergeCell ref="L8:M8"/>
    <mergeCell ref="S3:V3"/>
    <mergeCell ref="J7:K7"/>
    <mergeCell ref="J8:J9"/>
    <mergeCell ref="K8:K9"/>
    <mergeCell ref="N8:R8"/>
    <mergeCell ref="L7:U7"/>
    <mergeCell ref="S8:U8"/>
    <mergeCell ref="A10:A20"/>
    <mergeCell ref="A21:A28"/>
    <mergeCell ref="A8:A9"/>
    <mergeCell ref="C7:C9"/>
    <mergeCell ref="A2:B5"/>
    <mergeCell ref="B8:B9"/>
    <mergeCell ref="B10:B20"/>
    <mergeCell ref="B21:B28"/>
    <mergeCell ref="D27:D28"/>
    <mergeCell ref="D7:D9"/>
    <mergeCell ref="E7:E9"/>
    <mergeCell ref="I7:I9"/>
    <mergeCell ref="D10:D13"/>
    <mergeCell ref="D15:D16"/>
    <mergeCell ref="D17:D20"/>
    <mergeCell ref="D21:D26"/>
  </mergeCells>
  <conditionalFormatting sqref="C3">
    <cfRule type="cellIs" dxfId="422" priority="459" operator="equal">
      <formula>"g"</formula>
    </cfRule>
    <cfRule type="cellIs" dxfId="421" priority="460" operator="equal">
      <formula>"c"</formula>
    </cfRule>
  </conditionalFormatting>
  <conditionalFormatting sqref="G3:G5">
    <cfRule type="cellIs" dxfId="420" priority="451" operator="equal">
      <formula>"g"</formula>
    </cfRule>
    <cfRule type="cellIs" dxfId="419" priority="452" operator="equal">
      <formula>"c"</formula>
    </cfRule>
  </conditionalFormatting>
  <conditionalFormatting sqref="C3">
    <cfRule type="cellIs" dxfId="418" priority="461" operator="equal">
      <formula>"="</formula>
    </cfRule>
    <cfRule type="cellIs" dxfId="417" priority="462" operator="equal">
      <formula>"r"</formula>
    </cfRule>
    <cfRule type="cellIs" dxfId="416" priority="463" operator="equal">
      <formula>"a"</formula>
    </cfRule>
    <cfRule type="cellIs" dxfId="415" priority="464" operator="equal">
      <formula>"@"</formula>
    </cfRule>
  </conditionalFormatting>
  <conditionalFormatting sqref="G3:G5">
    <cfRule type="cellIs" dxfId="414" priority="453" operator="equal">
      <formula>"="</formula>
    </cfRule>
    <cfRule type="cellIs" dxfId="413" priority="454" operator="equal">
      <formula>"r"</formula>
    </cfRule>
    <cfRule type="cellIs" dxfId="412" priority="455" operator="equal">
      <formula>"a"</formula>
    </cfRule>
    <cfRule type="cellIs" dxfId="411" priority="456" operator="equal">
      <formula>"@"</formula>
    </cfRule>
  </conditionalFormatting>
  <conditionalFormatting sqref="C5">
    <cfRule type="cellIs" dxfId="410" priority="445" operator="equal">
      <formula>"g"</formula>
    </cfRule>
    <cfRule type="cellIs" dxfId="409" priority="446" operator="equal">
      <formula>"c"</formula>
    </cfRule>
  </conditionalFormatting>
  <conditionalFormatting sqref="C5">
    <cfRule type="cellIs" dxfId="408" priority="447" operator="equal">
      <formula>"="</formula>
    </cfRule>
    <cfRule type="cellIs" dxfId="407" priority="448" operator="equal">
      <formula>"r"</formula>
    </cfRule>
    <cfRule type="cellIs" dxfId="406" priority="449" operator="equal">
      <formula>"a"</formula>
    </cfRule>
    <cfRule type="cellIs" dxfId="405" priority="450" operator="equal">
      <formula>"@"</formula>
    </cfRule>
  </conditionalFormatting>
  <conditionalFormatting sqref="C4">
    <cfRule type="cellIs" dxfId="404" priority="439" operator="equal">
      <formula>"g"</formula>
    </cfRule>
    <cfRule type="cellIs" dxfId="403" priority="440" operator="equal">
      <formula>"c"</formula>
    </cfRule>
  </conditionalFormatting>
  <conditionalFormatting sqref="C4">
    <cfRule type="cellIs" dxfId="402" priority="441" operator="equal">
      <formula>"="</formula>
    </cfRule>
    <cfRule type="cellIs" dxfId="401" priority="442" operator="equal">
      <formula>"r"</formula>
    </cfRule>
    <cfRule type="cellIs" dxfId="400" priority="443" operator="equal">
      <formula>"a"</formula>
    </cfRule>
    <cfRule type="cellIs" dxfId="399" priority="444" operator="equal">
      <formula>"@"</formula>
    </cfRule>
  </conditionalFormatting>
  <conditionalFormatting sqref="B46">
    <cfRule type="cellIs" dxfId="398" priority="265" operator="equal">
      <formula>"g"</formula>
    </cfRule>
    <cfRule type="cellIs" dxfId="397" priority="266" operator="equal">
      <formula>"c"</formula>
    </cfRule>
  </conditionalFormatting>
  <conditionalFormatting sqref="B46">
    <cfRule type="cellIs" dxfId="396" priority="267" operator="equal">
      <formula>"="</formula>
    </cfRule>
    <cfRule type="cellIs" dxfId="395" priority="268" operator="equal">
      <formula>"r"</formula>
    </cfRule>
    <cfRule type="cellIs" dxfId="394" priority="269" operator="equal">
      <formula>"a"</formula>
    </cfRule>
    <cfRule type="cellIs" dxfId="393" priority="270" operator="equal">
      <formula>"@"</formula>
    </cfRule>
  </conditionalFormatting>
  <conditionalFormatting sqref="B49:B51">
    <cfRule type="cellIs" dxfId="392" priority="259" operator="equal">
      <formula>"g"</formula>
    </cfRule>
    <cfRule type="cellIs" dxfId="391" priority="260" operator="equal">
      <formula>"c"</formula>
    </cfRule>
  </conditionalFormatting>
  <conditionalFormatting sqref="B49:B51">
    <cfRule type="cellIs" dxfId="390" priority="261" operator="equal">
      <formula>"="</formula>
    </cfRule>
    <cfRule type="cellIs" dxfId="389" priority="262" operator="equal">
      <formula>"r"</formula>
    </cfRule>
    <cfRule type="cellIs" dxfId="388" priority="263" operator="equal">
      <formula>"a"</formula>
    </cfRule>
    <cfRule type="cellIs" dxfId="387" priority="264" operator="equal">
      <formula>"@"</formula>
    </cfRule>
  </conditionalFormatting>
  <conditionalFormatting sqref="B48">
    <cfRule type="cellIs" dxfId="386" priority="253" operator="equal">
      <formula>"g"</formula>
    </cfRule>
    <cfRule type="cellIs" dxfId="385" priority="254" operator="equal">
      <formula>"c"</formula>
    </cfRule>
  </conditionalFormatting>
  <conditionalFormatting sqref="B48">
    <cfRule type="cellIs" dxfId="384" priority="255" operator="equal">
      <formula>"="</formula>
    </cfRule>
    <cfRule type="cellIs" dxfId="383" priority="256" operator="equal">
      <formula>"r"</formula>
    </cfRule>
    <cfRule type="cellIs" dxfId="382" priority="257" operator="equal">
      <formula>"a"</formula>
    </cfRule>
    <cfRule type="cellIs" dxfId="381" priority="258" operator="equal">
      <formula>"@"</formula>
    </cfRule>
  </conditionalFormatting>
  <conditionalFormatting sqref="B47">
    <cfRule type="cellIs" dxfId="380" priority="247" operator="equal">
      <formula>"g"</formula>
    </cfRule>
    <cfRule type="cellIs" dxfId="379" priority="248" operator="equal">
      <formula>"c"</formula>
    </cfRule>
  </conditionalFormatting>
  <conditionalFormatting sqref="B47">
    <cfRule type="cellIs" dxfId="378" priority="249" operator="equal">
      <formula>"="</formula>
    </cfRule>
    <cfRule type="cellIs" dxfId="377" priority="250" operator="equal">
      <formula>"r"</formula>
    </cfRule>
    <cfRule type="cellIs" dxfId="376" priority="251" operator="equal">
      <formula>"a"</formula>
    </cfRule>
    <cfRule type="cellIs" dxfId="375" priority="252" operator="equal">
      <formula>"@"</formula>
    </cfRule>
  </conditionalFormatting>
  <conditionalFormatting sqref="J15">
    <cfRule type="cellIs" dxfId="374" priority="181" operator="equal">
      <formula>"g"</formula>
    </cfRule>
    <cfRule type="cellIs" dxfId="373" priority="182" operator="equal">
      <formula>"c"</formula>
    </cfRule>
  </conditionalFormatting>
  <conditionalFormatting sqref="J15">
    <cfRule type="cellIs" dxfId="372" priority="183" operator="equal">
      <formula>"="</formula>
    </cfRule>
    <cfRule type="cellIs" dxfId="371" priority="184" operator="equal">
      <formula>"r"</formula>
    </cfRule>
    <cfRule type="cellIs" dxfId="370" priority="185" operator="equal">
      <formula>"a"</formula>
    </cfRule>
    <cfRule type="cellIs" dxfId="369" priority="186" operator="equal">
      <formula>"@"</formula>
    </cfRule>
  </conditionalFormatting>
  <conditionalFormatting sqref="J11">
    <cfRule type="cellIs" dxfId="368" priority="121" operator="equal">
      <formula>"g"</formula>
    </cfRule>
    <cfRule type="cellIs" dxfId="367" priority="122" operator="equal">
      <formula>"c"</formula>
    </cfRule>
  </conditionalFormatting>
  <conditionalFormatting sqref="J11">
    <cfRule type="cellIs" dxfId="366" priority="123" operator="equal">
      <formula>"="</formula>
    </cfRule>
    <cfRule type="cellIs" dxfId="365" priority="124" operator="equal">
      <formula>"r"</formula>
    </cfRule>
    <cfRule type="cellIs" dxfId="364" priority="125" operator="equal">
      <formula>"a"</formula>
    </cfRule>
    <cfRule type="cellIs" dxfId="363" priority="126" operator="equal">
      <formula>"@"</formula>
    </cfRule>
  </conditionalFormatting>
  <conditionalFormatting sqref="J14">
    <cfRule type="cellIs" dxfId="362" priority="109" operator="equal">
      <formula>"g"</formula>
    </cfRule>
    <cfRule type="cellIs" dxfId="361" priority="110" operator="equal">
      <formula>"c"</formula>
    </cfRule>
  </conditionalFormatting>
  <conditionalFormatting sqref="J14">
    <cfRule type="cellIs" dxfId="360" priority="111" operator="equal">
      <formula>"="</formula>
    </cfRule>
    <cfRule type="cellIs" dxfId="359" priority="112" operator="equal">
      <formula>"r"</formula>
    </cfRule>
    <cfRule type="cellIs" dxfId="358" priority="113" operator="equal">
      <formula>"a"</formula>
    </cfRule>
    <cfRule type="cellIs" dxfId="357" priority="114" operator="equal">
      <formula>"@"</formula>
    </cfRule>
  </conditionalFormatting>
  <conditionalFormatting sqref="J10">
    <cfRule type="cellIs" dxfId="356" priority="127" operator="equal">
      <formula>"g"</formula>
    </cfRule>
    <cfRule type="cellIs" dxfId="355" priority="128" operator="equal">
      <formula>"c"</formula>
    </cfRule>
  </conditionalFormatting>
  <conditionalFormatting sqref="J10">
    <cfRule type="cellIs" dxfId="354" priority="129" operator="equal">
      <formula>"="</formula>
    </cfRule>
    <cfRule type="cellIs" dxfId="353" priority="130" operator="equal">
      <formula>"r"</formula>
    </cfRule>
    <cfRule type="cellIs" dxfId="352" priority="131" operator="equal">
      <formula>"a"</formula>
    </cfRule>
    <cfRule type="cellIs" dxfId="351" priority="132" operator="equal">
      <formula>"@"</formula>
    </cfRule>
  </conditionalFormatting>
  <conditionalFormatting sqref="J13">
    <cfRule type="cellIs" dxfId="350" priority="103" operator="equal">
      <formula>"g"</formula>
    </cfRule>
    <cfRule type="cellIs" dxfId="349" priority="104" operator="equal">
      <formula>"c"</formula>
    </cfRule>
  </conditionalFormatting>
  <conditionalFormatting sqref="J13">
    <cfRule type="cellIs" dxfId="348" priority="105" operator="equal">
      <formula>"="</formula>
    </cfRule>
    <cfRule type="cellIs" dxfId="347" priority="106" operator="equal">
      <formula>"r"</formula>
    </cfRule>
    <cfRule type="cellIs" dxfId="346" priority="107" operator="equal">
      <formula>"a"</formula>
    </cfRule>
    <cfRule type="cellIs" dxfId="345" priority="108" operator="equal">
      <formula>"@"</formula>
    </cfRule>
  </conditionalFormatting>
  <conditionalFormatting sqref="J21">
    <cfRule type="cellIs" dxfId="344" priority="49" operator="equal">
      <formula>"g"</formula>
    </cfRule>
    <cfRule type="cellIs" dxfId="343" priority="50" operator="equal">
      <formula>"c"</formula>
    </cfRule>
  </conditionalFormatting>
  <conditionalFormatting sqref="J21">
    <cfRule type="cellIs" dxfId="342" priority="51" operator="equal">
      <formula>"="</formula>
    </cfRule>
    <cfRule type="cellIs" dxfId="341" priority="52" operator="equal">
      <formula>"r"</formula>
    </cfRule>
    <cfRule type="cellIs" dxfId="340" priority="53" operator="equal">
      <formula>"a"</formula>
    </cfRule>
    <cfRule type="cellIs" dxfId="339" priority="54" operator="equal">
      <formula>"@"</formula>
    </cfRule>
  </conditionalFormatting>
  <conditionalFormatting sqref="J19">
    <cfRule type="cellIs" dxfId="338" priority="91" operator="equal">
      <formula>"g"</formula>
    </cfRule>
    <cfRule type="cellIs" dxfId="337" priority="92" operator="equal">
      <formula>"c"</formula>
    </cfRule>
  </conditionalFormatting>
  <conditionalFormatting sqref="J19">
    <cfRule type="cellIs" dxfId="336" priority="93" operator="equal">
      <formula>"="</formula>
    </cfRule>
    <cfRule type="cellIs" dxfId="335" priority="94" operator="equal">
      <formula>"r"</formula>
    </cfRule>
    <cfRule type="cellIs" dxfId="334" priority="95" operator="equal">
      <formula>"a"</formula>
    </cfRule>
    <cfRule type="cellIs" dxfId="333" priority="96" operator="equal">
      <formula>"@"</formula>
    </cfRule>
  </conditionalFormatting>
  <conditionalFormatting sqref="J20">
    <cfRule type="cellIs" dxfId="332" priority="85" operator="equal">
      <formula>"g"</formula>
    </cfRule>
    <cfRule type="cellIs" dxfId="331" priority="86" operator="equal">
      <formula>"c"</formula>
    </cfRule>
  </conditionalFormatting>
  <conditionalFormatting sqref="J20">
    <cfRule type="cellIs" dxfId="330" priority="87" operator="equal">
      <formula>"="</formula>
    </cfRule>
    <cfRule type="cellIs" dxfId="329" priority="88" operator="equal">
      <formula>"r"</formula>
    </cfRule>
    <cfRule type="cellIs" dxfId="328" priority="89" operator="equal">
      <formula>"a"</formula>
    </cfRule>
    <cfRule type="cellIs" dxfId="327" priority="90" operator="equal">
      <formula>"@"</formula>
    </cfRule>
  </conditionalFormatting>
  <conditionalFormatting sqref="J23">
    <cfRule type="cellIs" dxfId="326" priority="37" operator="equal">
      <formula>"g"</formula>
    </cfRule>
    <cfRule type="cellIs" dxfId="325" priority="38" operator="equal">
      <formula>"c"</formula>
    </cfRule>
  </conditionalFormatting>
  <conditionalFormatting sqref="J23">
    <cfRule type="cellIs" dxfId="324" priority="39" operator="equal">
      <formula>"="</formula>
    </cfRule>
    <cfRule type="cellIs" dxfId="323" priority="40" operator="equal">
      <formula>"r"</formula>
    </cfRule>
    <cfRule type="cellIs" dxfId="322" priority="41" operator="equal">
      <formula>"a"</formula>
    </cfRule>
    <cfRule type="cellIs" dxfId="321" priority="42" operator="equal">
      <formula>"@"</formula>
    </cfRule>
  </conditionalFormatting>
  <conditionalFormatting sqref="J27">
    <cfRule type="cellIs" dxfId="320" priority="31" operator="equal">
      <formula>"g"</formula>
    </cfRule>
    <cfRule type="cellIs" dxfId="319" priority="32" operator="equal">
      <formula>"c"</formula>
    </cfRule>
  </conditionalFormatting>
  <conditionalFormatting sqref="J27">
    <cfRule type="cellIs" dxfId="318" priority="33" operator="equal">
      <formula>"="</formula>
    </cfRule>
    <cfRule type="cellIs" dxfId="317" priority="34" operator="equal">
      <formula>"r"</formula>
    </cfRule>
    <cfRule type="cellIs" dxfId="316" priority="35" operator="equal">
      <formula>"a"</formula>
    </cfRule>
    <cfRule type="cellIs" dxfId="315" priority="36" operator="equal">
      <formula>"@"</formula>
    </cfRule>
  </conditionalFormatting>
  <conditionalFormatting sqref="J28">
    <cfRule type="cellIs" dxfId="314" priority="25" operator="equal">
      <formula>"g"</formula>
    </cfRule>
    <cfRule type="cellIs" dxfId="313" priority="26" operator="equal">
      <formula>"c"</formula>
    </cfRule>
  </conditionalFormatting>
  <conditionalFormatting sqref="J28">
    <cfRule type="cellIs" dxfId="312" priority="27" operator="equal">
      <formula>"="</formula>
    </cfRule>
    <cfRule type="cellIs" dxfId="311" priority="28" operator="equal">
      <formula>"r"</formula>
    </cfRule>
    <cfRule type="cellIs" dxfId="310" priority="29" operator="equal">
      <formula>"a"</formula>
    </cfRule>
    <cfRule type="cellIs" dxfId="309" priority="30" operator="equal">
      <formula>"@"</formula>
    </cfRule>
  </conditionalFormatting>
  <conditionalFormatting sqref="J26">
    <cfRule type="cellIs" dxfId="308" priority="19" operator="equal">
      <formula>"g"</formula>
    </cfRule>
    <cfRule type="cellIs" dxfId="307" priority="20" operator="equal">
      <formula>"c"</formula>
    </cfRule>
  </conditionalFormatting>
  <conditionalFormatting sqref="J26">
    <cfRule type="cellIs" dxfId="306" priority="21" operator="equal">
      <formula>"="</formula>
    </cfRule>
    <cfRule type="cellIs" dxfId="305" priority="22" operator="equal">
      <formula>"r"</formula>
    </cfRule>
    <cfRule type="cellIs" dxfId="304" priority="23" operator="equal">
      <formula>"a"</formula>
    </cfRule>
    <cfRule type="cellIs" dxfId="303" priority="24" operator="equal">
      <formula>"@"</formula>
    </cfRule>
  </conditionalFormatting>
  <conditionalFormatting sqref="J17:J18">
    <cfRule type="cellIs" dxfId="302" priority="55" operator="equal">
      <formula>"g"</formula>
    </cfRule>
    <cfRule type="cellIs" dxfId="301" priority="56" operator="equal">
      <formula>"c"</formula>
    </cfRule>
  </conditionalFormatting>
  <conditionalFormatting sqref="J17:J18">
    <cfRule type="cellIs" dxfId="300" priority="57" operator="equal">
      <formula>"="</formula>
    </cfRule>
    <cfRule type="cellIs" dxfId="299" priority="58" operator="equal">
      <formula>"r"</formula>
    </cfRule>
    <cfRule type="cellIs" dxfId="298" priority="59" operator="equal">
      <formula>"a"</formula>
    </cfRule>
    <cfRule type="cellIs" dxfId="297" priority="60" operator="equal">
      <formula>"@"</formula>
    </cfRule>
  </conditionalFormatting>
  <conditionalFormatting sqref="J22">
    <cfRule type="cellIs" dxfId="296" priority="43" operator="equal">
      <formula>"g"</formula>
    </cfRule>
    <cfRule type="cellIs" dxfId="295" priority="44" operator="equal">
      <formula>"c"</formula>
    </cfRule>
  </conditionalFormatting>
  <conditionalFormatting sqref="J22">
    <cfRule type="cellIs" dxfId="294" priority="45" operator="equal">
      <formula>"="</formula>
    </cfRule>
    <cfRule type="cellIs" dxfId="293" priority="46" operator="equal">
      <formula>"r"</formula>
    </cfRule>
    <cfRule type="cellIs" dxfId="292" priority="47" operator="equal">
      <formula>"a"</formula>
    </cfRule>
    <cfRule type="cellIs" dxfId="291" priority="48" operator="equal">
      <formula>"@"</formula>
    </cfRule>
  </conditionalFormatting>
  <conditionalFormatting sqref="J25">
    <cfRule type="cellIs" dxfId="290" priority="13" operator="equal">
      <formula>"g"</formula>
    </cfRule>
    <cfRule type="cellIs" dxfId="289" priority="14" operator="equal">
      <formula>"c"</formula>
    </cfRule>
  </conditionalFormatting>
  <conditionalFormatting sqref="J25">
    <cfRule type="cellIs" dxfId="288" priority="15" operator="equal">
      <formula>"="</formula>
    </cfRule>
    <cfRule type="cellIs" dxfId="287" priority="16" operator="equal">
      <formula>"r"</formula>
    </cfRule>
    <cfRule type="cellIs" dxfId="286" priority="17" operator="equal">
      <formula>"a"</formula>
    </cfRule>
    <cfRule type="cellIs" dxfId="285" priority="18" operator="equal">
      <formula>"@"</formula>
    </cfRule>
  </conditionalFormatting>
  <conditionalFormatting sqref="J12">
    <cfRule type="cellIs" dxfId="284" priority="7" operator="equal">
      <formula>"g"</formula>
    </cfRule>
    <cfRule type="cellIs" dxfId="283" priority="8" operator="equal">
      <formula>"c"</formula>
    </cfRule>
  </conditionalFormatting>
  <conditionalFormatting sqref="J12">
    <cfRule type="cellIs" dxfId="282" priority="9" operator="equal">
      <formula>"="</formula>
    </cfRule>
    <cfRule type="cellIs" dxfId="281" priority="10" operator="equal">
      <formula>"r"</formula>
    </cfRule>
    <cfRule type="cellIs" dxfId="280" priority="11" operator="equal">
      <formula>"a"</formula>
    </cfRule>
    <cfRule type="cellIs" dxfId="279" priority="12" operator="equal">
      <formula>"@"</formula>
    </cfRule>
  </conditionalFormatting>
  <conditionalFormatting sqref="J16">
    <cfRule type="cellIs" dxfId="278" priority="1" operator="equal">
      <formula>"g"</formula>
    </cfRule>
    <cfRule type="cellIs" dxfId="277" priority="2" operator="equal">
      <formula>"c"</formula>
    </cfRule>
  </conditionalFormatting>
  <conditionalFormatting sqref="J16">
    <cfRule type="cellIs" dxfId="276" priority="3" operator="equal">
      <formula>"="</formula>
    </cfRule>
    <cfRule type="cellIs" dxfId="275" priority="4" operator="equal">
      <formula>"r"</formula>
    </cfRule>
    <cfRule type="cellIs" dxfId="274" priority="5" operator="equal">
      <formula>"a"</formula>
    </cfRule>
    <cfRule type="cellIs" dxfId="273"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3"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9">
        <x14:dataValidation type="list" allowBlank="1" showErrorMessage="1">
          <x14:formula1>
            <xm:f>'lookup lists'!$A$1:$A$6</xm:f>
          </x14:formula1>
          <xm:sqref>J15</xm:sqref>
        </x14:dataValidation>
        <x14:dataValidation type="list" allowBlank="1" showErrorMessage="1">
          <x14:formula1>
            <xm:f>'lookup lists'!$C$1:$C$3</xm:f>
          </x14:formula1>
          <xm:sqref>K15</xm:sqref>
        </x14:dataValidation>
        <x14:dataValidation type="list" allowBlank="1" showErrorMessage="1">
          <x14:formula1>
            <xm:f>'[4]lookup lists'!#REF!</xm:f>
          </x14:formula1>
          <xm:sqref>K21 J27:K27 K23:K25 J25:J26</xm:sqref>
        </x14:dataValidation>
        <x14:dataValidation type="list" allowBlank="1" showErrorMessage="1">
          <x14:formula1>
            <xm:f>'[1]lookup lists'!#REF!</xm:f>
          </x14:formula1>
          <xm:sqref>K11:K14 J16:J18 K17:K19 J28 K26</xm:sqref>
        </x14:dataValidation>
        <x14:dataValidation type="list" allowBlank="1" showErrorMessage="1">
          <x14:formula1>
            <xm:f>'[1]lookup lists'!#REF!</xm:f>
          </x14:formula1>
          <xm:sqref>J19:J20 J14 J12</xm:sqref>
        </x14:dataValidation>
        <x14:dataValidation type="list" allowBlank="1" showErrorMessage="1">
          <x14:formula1>
            <xm:f>'[1]lookup lists'!#REF!</xm:f>
          </x14:formula1>
          <xm:sqref>K10 K20</xm:sqref>
        </x14:dataValidation>
        <x14:dataValidation type="list" allowBlank="1" showErrorMessage="1">
          <x14:formula1>
            <xm:f>'[5]lookup lists'!#REF!</xm:f>
          </x14:formula1>
          <xm:sqref>K22</xm:sqref>
        </x14:dataValidation>
        <x14:dataValidation type="list" allowBlank="1" showErrorMessage="1">
          <x14:formula1>
            <xm:f>'[5]lookup lists'!#REF!</xm:f>
          </x14:formula1>
          <xm:sqref>J21:J23</xm:sqref>
        </x14:dataValidation>
        <x14:dataValidation type="list" allowBlank="1" showErrorMessage="1">
          <x14:formula1>
            <xm:f>'[1]lookup lists'!#REF!</xm:f>
          </x14:formula1>
          <xm:sqref>K16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X50"/>
  <sheetViews>
    <sheetView showGridLines="0" topLeftCell="A18" zoomScale="75" zoomScaleNormal="75" zoomScaleSheetLayoutView="100" workbookViewId="0">
      <selection activeCell="X22" sqref="X22"/>
    </sheetView>
  </sheetViews>
  <sheetFormatPr defaultColWidth="13.109375" defaultRowHeight="20.25" x14ac:dyDescent="0.2"/>
  <cols>
    <col min="1" max="1" width="11.44140625" style="292" customWidth="1"/>
    <col min="2" max="2" width="15.21875" style="292" customWidth="1"/>
    <col min="3" max="3" width="8" style="290" customWidth="1"/>
    <col min="4" max="4" width="13.5546875" style="290" customWidth="1"/>
    <col min="5" max="5" width="50.109375" style="291" bestFit="1" customWidth="1"/>
    <col min="6" max="6" width="10.21875" style="258" customWidth="1"/>
    <col min="7" max="7" width="11.5546875" style="291" customWidth="1"/>
    <col min="8" max="8" width="9" style="290" customWidth="1"/>
    <col min="9" max="9" width="14.6640625" style="291" customWidth="1"/>
    <col min="10" max="10" width="8.5546875" style="294" customWidth="1"/>
    <col min="11" max="11" width="6.33203125" style="294" customWidth="1"/>
    <col min="12" max="13" width="9.88671875" style="290" customWidth="1"/>
    <col min="14" max="21" width="13.109375" style="290"/>
    <col min="22" max="22" width="33.33203125" style="289" customWidth="1"/>
    <col min="23" max="23" width="0.88671875" style="296" customWidth="1"/>
    <col min="24" max="16384" width="13.109375" style="291"/>
  </cols>
  <sheetData>
    <row r="1" spans="1:24" s="301" customFormat="1" ht="30.75" customHeight="1" thickBot="1" x14ac:dyDescent="0.25">
      <c r="A1" s="314" t="s">
        <v>126</v>
      </c>
      <c r="B1" s="314"/>
      <c r="C1" s="302"/>
      <c r="D1" s="302"/>
      <c r="E1" s="253"/>
      <c r="F1" s="255"/>
      <c r="G1" s="303"/>
      <c r="H1" s="304"/>
      <c r="I1" s="303"/>
      <c r="J1" s="305"/>
      <c r="K1" s="305"/>
      <c r="L1" s="304"/>
      <c r="M1" s="304"/>
      <c r="N1" s="304"/>
      <c r="O1" s="304"/>
      <c r="P1" s="304"/>
      <c r="Q1" s="304"/>
      <c r="R1" s="304"/>
      <c r="S1" s="304"/>
      <c r="T1" s="304"/>
      <c r="U1" s="304"/>
      <c r="V1" s="303"/>
    </row>
    <row r="2" spans="1:24" s="266" customFormat="1" ht="33.75" customHeight="1" thickBot="1" x14ac:dyDescent="0.25">
      <c r="A2" s="1089" t="s">
        <v>77</v>
      </c>
      <c r="B2" s="1090"/>
      <c r="C2" s="288" t="s">
        <v>90</v>
      </c>
      <c r="D2" s="455"/>
      <c r="E2" s="287"/>
      <c r="F2" s="286"/>
      <c r="G2" s="287"/>
      <c r="H2" s="285"/>
      <c r="I2" s="287"/>
      <c r="J2" s="287"/>
      <c r="K2" s="287"/>
      <c r="L2" s="285"/>
      <c r="M2" s="285"/>
      <c r="N2" s="285"/>
      <c r="O2" s="285"/>
      <c r="P2" s="285"/>
      <c r="Q2" s="285"/>
      <c r="R2" s="285"/>
      <c r="S2" s="1165"/>
      <c r="T2" s="1165"/>
      <c r="U2" s="1165"/>
      <c r="V2" s="1166"/>
    </row>
    <row r="3" spans="1:24" s="265" customFormat="1" ht="27" customHeight="1" x14ac:dyDescent="0.2">
      <c r="A3" s="1091"/>
      <c r="B3" s="1092"/>
      <c r="C3" s="283" t="s">
        <v>106</v>
      </c>
      <c r="D3" s="345" t="s">
        <v>78</v>
      </c>
      <c r="E3" s="346"/>
      <c r="F3" s="347"/>
      <c r="G3" s="280" t="s">
        <v>105</v>
      </c>
      <c r="H3" s="345" t="s">
        <v>81</v>
      </c>
      <c r="I3" s="346"/>
      <c r="J3" s="346"/>
      <c r="K3" s="346"/>
      <c r="L3" s="346"/>
      <c r="M3" s="346"/>
      <c r="N3" s="346"/>
      <c r="O3" s="347"/>
      <c r="P3" s="345"/>
      <c r="Q3" s="346"/>
      <c r="R3" s="346"/>
      <c r="S3" s="1101"/>
      <c r="T3" s="1102"/>
      <c r="U3" s="1102"/>
      <c r="V3" s="1103"/>
    </row>
    <row r="4" spans="1:24" s="265" customFormat="1" ht="27" customHeight="1" x14ac:dyDescent="0.2">
      <c r="A4" s="1091"/>
      <c r="B4" s="1092"/>
      <c r="C4" s="279" t="s">
        <v>108</v>
      </c>
      <c r="D4" s="335" t="s">
        <v>79</v>
      </c>
      <c r="E4" s="268"/>
      <c r="F4" s="348"/>
      <c r="G4" s="284" t="s">
        <v>112</v>
      </c>
      <c r="H4" s="335" t="s">
        <v>82</v>
      </c>
      <c r="I4" s="268"/>
      <c r="J4" s="268"/>
      <c r="K4" s="268"/>
      <c r="L4" s="268"/>
      <c r="M4" s="268"/>
      <c r="N4" s="268"/>
      <c r="O4" s="348"/>
      <c r="P4" s="335"/>
      <c r="Q4" s="268"/>
      <c r="R4" s="268"/>
      <c r="S4" s="1104"/>
      <c r="T4" s="1139"/>
      <c r="U4" s="1139"/>
      <c r="V4" s="1140"/>
    </row>
    <row r="5" spans="1:24" s="265" customFormat="1" ht="27" customHeight="1" thickBot="1" x14ac:dyDescent="0.25">
      <c r="A5" s="1093"/>
      <c r="B5" s="1094"/>
      <c r="C5" s="278" t="s">
        <v>107</v>
      </c>
      <c r="D5" s="281" t="s">
        <v>80</v>
      </c>
      <c r="E5" s="275"/>
      <c r="F5" s="282"/>
      <c r="G5" s="277" t="s">
        <v>113</v>
      </c>
      <c r="H5" s="281" t="s">
        <v>83</v>
      </c>
      <c r="I5" s="275"/>
      <c r="J5" s="275"/>
      <c r="K5" s="275"/>
      <c r="L5" s="275"/>
      <c r="M5" s="275"/>
      <c r="N5" s="275"/>
      <c r="O5" s="282"/>
      <c r="P5" s="281"/>
      <c r="Q5" s="275"/>
      <c r="R5" s="275"/>
      <c r="S5" s="1106"/>
      <c r="T5" s="1148"/>
      <c r="U5" s="1148"/>
      <c r="V5" s="1149"/>
    </row>
    <row r="6" spans="1:24" s="301" customFormat="1" ht="9.75" customHeight="1" thickBot="1" x14ac:dyDescent="0.25">
      <c r="F6" s="256"/>
      <c r="J6" s="324"/>
      <c r="K6" s="324"/>
      <c r="L6" s="323"/>
      <c r="M6" s="323"/>
      <c r="N6" s="323"/>
      <c r="O6" s="323"/>
      <c r="P6" s="323"/>
      <c r="Q6" s="323"/>
      <c r="R6" s="323"/>
      <c r="S6" s="323"/>
      <c r="T6" s="323"/>
      <c r="U6" s="323"/>
      <c r="V6" s="322"/>
    </row>
    <row r="7" spans="1:24" s="309" customFormat="1" ht="45" customHeight="1" thickBot="1" x14ac:dyDescent="0.25">
      <c r="A7" s="310"/>
      <c r="B7" s="310"/>
      <c r="C7" s="1046" t="s">
        <v>63</v>
      </c>
      <c r="D7" s="1100" t="s">
        <v>239</v>
      </c>
      <c r="E7" s="1049" t="s">
        <v>68</v>
      </c>
      <c r="F7" s="1052" t="s">
        <v>166</v>
      </c>
      <c r="G7" s="1055" t="s">
        <v>64</v>
      </c>
      <c r="H7" s="1117" t="s">
        <v>76</v>
      </c>
      <c r="I7" s="1055" t="s">
        <v>118</v>
      </c>
      <c r="J7" s="1121"/>
      <c r="K7" s="1122"/>
      <c r="L7" s="1063"/>
      <c r="M7" s="1063"/>
      <c r="N7" s="1063"/>
      <c r="O7" s="1063"/>
      <c r="P7" s="1063"/>
      <c r="Q7" s="1063"/>
      <c r="R7" s="1063"/>
      <c r="S7" s="1064"/>
      <c r="T7" s="1064"/>
      <c r="U7" s="1064"/>
      <c r="V7" s="1162" t="s">
        <v>235</v>
      </c>
      <c r="W7" s="311"/>
      <c r="X7" s="299"/>
    </row>
    <row r="8" spans="1:24" s="309" customFormat="1" ht="29.25" customHeight="1" x14ac:dyDescent="0.2">
      <c r="A8" s="1115" t="s">
        <v>181</v>
      </c>
      <c r="B8" s="1119" t="s">
        <v>163</v>
      </c>
      <c r="C8" s="1047"/>
      <c r="D8" s="1085"/>
      <c r="E8" s="1050"/>
      <c r="F8" s="1053"/>
      <c r="G8" s="1056"/>
      <c r="H8" s="1118"/>
      <c r="I8" s="1056"/>
      <c r="J8" s="1054" t="s">
        <v>89</v>
      </c>
      <c r="K8" s="1054" t="s">
        <v>84</v>
      </c>
      <c r="L8" s="1098" t="s">
        <v>102</v>
      </c>
      <c r="M8" s="1098"/>
      <c r="N8" s="1060" t="s">
        <v>65</v>
      </c>
      <c r="O8" s="1061"/>
      <c r="P8" s="1061"/>
      <c r="Q8" s="1061"/>
      <c r="R8" s="1062"/>
      <c r="S8" s="1168" t="s">
        <v>100</v>
      </c>
      <c r="T8" s="1169"/>
      <c r="U8" s="1169"/>
      <c r="V8" s="1163"/>
      <c r="W8" s="311"/>
      <c r="X8" s="300"/>
    </row>
    <row r="9" spans="1:24" s="312" customFormat="1" ht="42.75" customHeight="1" thickBot="1" x14ac:dyDescent="0.25">
      <c r="A9" s="1116"/>
      <c r="B9" s="1120"/>
      <c r="C9" s="1048"/>
      <c r="D9" s="1085"/>
      <c r="E9" s="1134"/>
      <c r="F9" s="1135"/>
      <c r="G9" s="1125"/>
      <c r="H9" s="1132"/>
      <c r="I9" s="1125"/>
      <c r="J9" s="1059"/>
      <c r="K9" s="1059"/>
      <c r="L9" s="509" t="s">
        <v>66</v>
      </c>
      <c r="M9" s="559" t="s">
        <v>368</v>
      </c>
      <c r="N9" s="899" t="s">
        <v>326</v>
      </c>
      <c r="O9" s="389" t="s">
        <v>274</v>
      </c>
      <c r="P9" s="509" t="s">
        <v>285</v>
      </c>
      <c r="Q9" s="509" t="s">
        <v>345</v>
      </c>
      <c r="R9" s="559" t="s">
        <v>384</v>
      </c>
      <c r="S9" s="896">
        <v>42826</v>
      </c>
      <c r="T9" s="509">
        <v>42856</v>
      </c>
      <c r="U9" s="509">
        <v>42887</v>
      </c>
      <c r="V9" s="1167"/>
      <c r="W9" s="313"/>
      <c r="X9" s="299"/>
    </row>
    <row r="10" spans="1:24" s="293" customFormat="1" ht="78.75" customHeight="1" x14ac:dyDescent="0.2">
      <c r="A10" s="1175" t="s">
        <v>184</v>
      </c>
      <c r="B10" s="1126" t="s">
        <v>167</v>
      </c>
      <c r="C10" s="625" t="s">
        <v>127</v>
      </c>
      <c r="D10" s="1152" t="s">
        <v>256</v>
      </c>
      <c r="E10" s="900" t="s">
        <v>426</v>
      </c>
      <c r="F10" s="901" t="s">
        <v>176</v>
      </c>
      <c r="G10" s="902" t="s">
        <v>110</v>
      </c>
      <c r="H10" s="740" t="s">
        <v>102</v>
      </c>
      <c r="I10" s="651">
        <v>7000</v>
      </c>
      <c r="J10" s="903" t="s">
        <v>106</v>
      </c>
      <c r="K10" s="355" t="s">
        <v>85</v>
      </c>
      <c r="L10" s="905">
        <v>6390</v>
      </c>
      <c r="M10" s="576">
        <v>6810</v>
      </c>
      <c r="N10" s="897"/>
      <c r="O10" s="898"/>
      <c r="P10" s="645"/>
      <c r="Q10" s="912">
        <v>6810</v>
      </c>
      <c r="R10" s="916" t="s">
        <v>466</v>
      </c>
      <c r="S10" s="895"/>
      <c r="T10" s="895"/>
      <c r="U10" s="895"/>
      <c r="V10" s="718" t="s">
        <v>523</v>
      </c>
      <c r="W10" s="297"/>
      <c r="X10" s="289"/>
    </row>
    <row r="11" spans="1:24" s="293" customFormat="1" ht="77.25" customHeight="1" x14ac:dyDescent="0.2">
      <c r="A11" s="1176"/>
      <c r="B11" s="1127"/>
      <c r="C11" s="320" t="s">
        <v>128</v>
      </c>
      <c r="D11" s="1152"/>
      <c r="E11" s="652" t="s">
        <v>427</v>
      </c>
      <c r="F11" s="340" t="s">
        <v>176</v>
      </c>
      <c r="G11" s="737" t="s">
        <v>110</v>
      </c>
      <c r="H11" s="624" t="s">
        <v>120</v>
      </c>
      <c r="I11" s="737">
        <v>55</v>
      </c>
      <c r="J11" s="270" t="s">
        <v>106</v>
      </c>
      <c r="K11" s="352" t="s">
        <v>85</v>
      </c>
      <c r="L11" s="906">
        <v>47</v>
      </c>
      <c r="M11" s="575">
        <v>52.6</v>
      </c>
      <c r="N11" s="536"/>
      <c r="O11" s="260"/>
      <c r="P11" s="494"/>
      <c r="Q11" s="876">
        <v>52.6</v>
      </c>
      <c r="R11" s="1005" t="s">
        <v>466</v>
      </c>
      <c r="S11" s="502"/>
      <c r="T11" s="502"/>
      <c r="U11" s="502"/>
      <c r="V11" s="863" t="s">
        <v>572</v>
      </c>
      <c r="W11" s="297"/>
      <c r="X11" s="289"/>
    </row>
    <row r="12" spans="1:24" s="293" customFormat="1" ht="85.5" customHeight="1" x14ac:dyDescent="0.2">
      <c r="A12" s="1177"/>
      <c r="B12" s="1177"/>
      <c r="C12" s="380" t="s">
        <v>129</v>
      </c>
      <c r="D12" s="1085"/>
      <c r="E12" s="894" t="s">
        <v>428</v>
      </c>
      <c r="F12" s="340" t="s">
        <v>176</v>
      </c>
      <c r="G12" s="737" t="s">
        <v>110</v>
      </c>
      <c r="H12" s="624" t="s">
        <v>119</v>
      </c>
      <c r="I12" s="325" t="s">
        <v>212</v>
      </c>
      <c r="J12" s="270" t="s">
        <v>106</v>
      </c>
      <c r="K12" s="474" t="s">
        <v>87</v>
      </c>
      <c r="L12" s="680" t="s">
        <v>232</v>
      </c>
      <c r="M12" s="544" t="s">
        <v>232</v>
      </c>
      <c r="N12" s="636"/>
      <c r="O12" s="717"/>
      <c r="P12" s="654"/>
      <c r="Q12" s="913"/>
      <c r="R12" s="893">
        <v>7</v>
      </c>
      <c r="S12" s="653"/>
      <c r="T12" s="653"/>
      <c r="U12" s="653"/>
      <c r="V12" s="718" t="s">
        <v>524</v>
      </c>
      <c r="W12" s="297"/>
      <c r="X12" s="289"/>
    </row>
    <row r="13" spans="1:24" s="293" customFormat="1" ht="85.5" customHeight="1" x14ac:dyDescent="0.2">
      <c r="A13" s="1177"/>
      <c r="B13" s="1177"/>
      <c r="C13" s="380" t="s">
        <v>130</v>
      </c>
      <c r="D13" s="1085"/>
      <c r="E13" s="894" t="s">
        <v>429</v>
      </c>
      <c r="F13" s="340" t="s">
        <v>176</v>
      </c>
      <c r="G13" s="737" t="s">
        <v>110</v>
      </c>
      <c r="H13" s="624" t="s">
        <v>102</v>
      </c>
      <c r="I13" s="325">
        <v>0.6</v>
      </c>
      <c r="J13" s="270" t="s">
        <v>106</v>
      </c>
      <c r="K13" s="474" t="s">
        <v>87</v>
      </c>
      <c r="L13" s="680">
        <v>0.6</v>
      </c>
      <c r="M13" s="553">
        <v>0.59899999999999998</v>
      </c>
      <c r="N13" s="636"/>
      <c r="O13" s="717"/>
      <c r="P13" s="654"/>
      <c r="Q13" s="743"/>
      <c r="R13" s="655"/>
      <c r="S13" s="653"/>
      <c r="T13" s="653"/>
      <c r="U13" s="653"/>
      <c r="V13" s="863" t="s">
        <v>525</v>
      </c>
      <c r="W13" s="297"/>
      <c r="X13" s="289"/>
    </row>
    <row r="14" spans="1:24" s="293" customFormat="1" ht="105.75" customHeight="1" x14ac:dyDescent="0.2">
      <c r="A14" s="1177"/>
      <c r="B14" s="1177"/>
      <c r="C14" s="380" t="s">
        <v>201</v>
      </c>
      <c r="D14" s="1085"/>
      <c r="E14" s="746" t="s">
        <v>526</v>
      </c>
      <c r="F14" s="254" t="s">
        <v>176</v>
      </c>
      <c r="G14" s="308" t="s">
        <v>115</v>
      </c>
      <c r="H14" s="736" t="s">
        <v>430</v>
      </c>
      <c r="I14" s="892" t="s">
        <v>212</v>
      </c>
      <c r="J14" s="354" t="s">
        <v>112</v>
      </c>
      <c r="K14" s="483" t="s">
        <v>87</v>
      </c>
      <c r="L14" s="907" t="s">
        <v>232</v>
      </c>
      <c r="M14" s="590" t="s">
        <v>232</v>
      </c>
      <c r="N14" s="636"/>
      <c r="O14" s="717"/>
      <c r="P14" s="654"/>
      <c r="Q14" s="743"/>
      <c r="R14" s="744">
        <v>0.25900000000000001</v>
      </c>
      <c r="S14" s="653"/>
      <c r="T14" s="653"/>
      <c r="U14" s="653"/>
      <c r="V14" s="718" t="s">
        <v>565</v>
      </c>
      <c r="W14" s="297"/>
      <c r="X14" s="289"/>
    </row>
    <row r="15" spans="1:24" s="293" customFormat="1" ht="84" customHeight="1" thickBot="1" x14ac:dyDescent="0.25">
      <c r="A15" s="1177"/>
      <c r="B15" s="1177"/>
      <c r="C15" s="380" t="s">
        <v>202</v>
      </c>
      <c r="D15" s="1085"/>
      <c r="E15" s="404" t="s">
        <v>229</v>
      </c>
      <c r="F15" s="340" t="s">
        <v>176</v>
      </c>
      <c r="G15" s="306" t="s">
        <v>110</v>
      </c>
      <c r="H15" s="332" t="s">
        <v>120</v>
      </c>
      <c r="I15" s="340" t="s">
        <v>431</v>
      </c>
      <c r="J15" s="270" t="s">
        <v>106</v>
      </c>
      <c r="K15" s="352" t="s">
        <v>85</v>
      </c>
      <c r="L15" s="833">
        <v>100000</v>
      </c>
      <c r="M15" s="554" t="s">
        <v>357</v>
      </c>
      <c r="N15" s="536"/>
      <c r="O15" s="260"/>
      <c r="P15" s="748"/>
      <c r="Q15" s="750"/>
      <c r="R15" s="751"/>
      <c r="S15" s="502"/>
      <c r="T15" s="502"/>
      <c r="U15" s="502"/>
      <c r="V15" s="755" t="s">
        <v>527</v>
      </c>
      <c r="W15" s="297"/>
      <c r="X15" s="289"/>
    </row>
    <row r="16" spans="1:24" s="293" customFormat="1" ht="102.75" customHeight="1" thickBot="1" x14ac:dyDescent="0.25">
      <c r="A16" s="1177"/>
      <c r="B16" s="1177"/>
      <c r="C16" s="320" t="s">
        <v>433</v>
      </c>
      <c r="D16" s="1085"/>
      <c r="E16" s="656" t="s">
        <v>432</v>
      </c>
      <c r="F16" s="363" t="s">
        <v>176</v>
      </c>
      <c r="G16" s="306" t="s">
        <v>115</v>
      </c>
      <c r="H16" s="332" t="s">
        <v>119</v>
      </c>
      <c r="I16" s="670" t="s">
        <v>528</v>
      </c>
      <c r="J16" s="270" t="s">
        <v>107</v>
      </c>
      <c r="K16" s="352" t="s">
        <v>85</v>
      </c>
      <c r="L16" s="805" t="s">
        <v>230</v>
      </c>
      <c r="M16" s="553">
        <v>4.2999999999999997E-2</v>
      </c>
      <c r="N16" s="571">
        <v>2.5999999999999999E-2</v>
      </c>
      <c r="O16" s="742">
        <v>4.4999999999999998E-2</v>
      </c>
      <c r="P16" s="753">
        <v>0.06</v>
      </c>
      <c r="Q16" s="914">
        <v>4.2999999999999997E-2</v>
      </c>
      <c r="R16" s="752"/>
      <c r="S16" s="503"/>
      <c r="T16" s="503"/>
      <c r="U16" s="503"/>
      <c r="V16" s="719" t="s">
        <v>509</v>
      </c>
      <c r="W16" s="297"/>
      <c r="X16" s="289"/>
    </row>
    <row r="17" spans="1:24" s="293" customFormat="1" ht="166.5" customHeight="1" thickBot="1" x14ac:dyDescent="0.25">
      <c r="A17" s="1178"/>
      <c r="B17" s="1178"/>
      <c r="C17" s="321" t="s">
        <v>434</v>
      </c>
      <c r="D17" s="1151"/>
      <c r="E17" s="247" t="s">
        <v>435</v>
      </c>
      <c r="F17" s="257" t="s">
        <v>176</v>
      </c>
      <c r="G17" s="333" t="s">
        <v>110</v>
      </c>
      <c r="H17" s="333" t="s">
        <v>120</v>
      </c>
      <c r="I17" s="489" t="s">
        <v>436</v>
      </c>
      <c r="J17" s="484" t="s">
        <v>106</v>
      </c>
      <c r="K17" s="352" t="s">
        <v>85</v>
      </c>
      <c r="L17" s="723">
        <v>0.89900000000000002</v>
      </c>
      <c r="M17" s="616">
        <v>0.99860000000000004</v>
      </c>
      <c r="N17" s="572"/>
      <c r="O17" s="460"/>
      <c r="P17" s="754"/>
      <c r="Q17" s="915"/>
      <c r="R17" s="749" t="s">
        <v>510</v>
      </c>
      <c r="S17" s="504"/>
      <c r="T17" s="504"/>
      <c r="U17" s="504"/>
      <c r="V17" s="676" t="s">
        <v>529</v>
      </c>
      <c r="W17" s="297"/>
      <c r="X17" s="289"/>
    </row>
    <row r="18" spans="1:24" s="293" customFormat="1" ht="136.5" customHeight="1" x14ac:dyDescent="0.2">
      <c r="A18" s="1173" t="s">
        <v>185</v>
      </c>
      <c r="B18" s="1075" t="s">
        <v>277</v>
      </c>
      <c r="C18" s="331" t="s">
        <v>131</v>
      </c>
      <c r="D18" s="1079" t="s">
        <v>257</v>
      </c>
      <c r="E18" s="459" t="s">
        <v>231</v>
      </c>
      <c r="F18" s="341" t="s">
        <v>213</v>
      </c>
      <c r="G18" s="316" t="s">
        <v>110</v>
      </c>
      <c r="H18" s="735" t="s">
        <v>119</v>
      </c>
      <c r="I18" s="341" t="s">
        <v>437</v>
      </c>
      <c r="J18" s="272" t="s">
        <v>107</v>
      </c>
      <c r="K18" s="356" t="s">
        <v>86</v>
      </c>
      <c r="L18" s="908">
        <v>663</v>
      </c>
      <c r="M18" s="577">
        <v>593</v>
      </c>
      <c r="N18" s="573">
        <v>201</v>
      </c>
      <c r="O18" s="407">
        <v>178</v>
      </c>
      <c r="P18" s="678">
        <v>123</v>
      </c>
      <c r="Q18" s="678">
        <v>91</v>
      </c>
      <c r="R18" s="543">
        <v>138</v>
      </c>
      <c r="S18" s="497"/>
      <c r="T18" s="497"/>
      <c r="U18" s="497"/>
      <c r="V18" s="718" t="s">
        <v>563</v>
      </c>
      <c r="W18" s="297"/>
      <c r="X18" s="289"/>
    </row>
    <row r="19" spans="1:24" s="293" customFormat="1" ht="153.75" customHeight="1" x14ac:dyDescent="0.2">
      <c r="A19" s="1174"/>
      <c r="B19" s="1076"/>
      <c r="C19" s="320" t="s">
        <v>132</v>
      </c>
      <c r="D19" s="1081"/>
      <c r="E19" s="327" t="s">
        <v>438</v>
      </c>
      <c r="F19" s="340" t="s">
        <v>213</v>
      </c>
      <c r="G19" s="338" t="s">
        <v>115</v>
      </c>
      <c r="H19" s="736" t="s">
        <v>119</v>
      </c>
      <c r="I19" s="381">
        <v>5.0000000000000001E-3</v>
      </c>
      <c r="J19" s="418" t="s">
        <v>106</v>
      </c>
      <c r="K19" s="474" t="s">
        <v>85</v>
      </c>
      <c r="L19" s="810">
        <v>0</v>
      </c>
      <c r="M19" s="634">
        <v>0</v>
      </c>
      <c r="N19" s="574">
        <v>1.2999999999999999E-2</v>
      </c>
      <c r="O19" s="480">
        <v>1.8E-3</v>
      </c>
      <c r="P19" s="742">
        <v>1.2999999999999999E-3</v>
      </c>
      <c r="Q19" s="742">
        <v>0</v>
      </c>
      <c r="R19" s="579">
        <v>5.1000000000000004E-3</v>
      </c>
      <c r="S19" s="500"/>
      <c r="T19" s="500"/>
      <c r="U19" s="500"/>
      <c r="V19" s="863" t="s">
        <v>573</v>
      </c>
      <c r="W19" s="297"/>
      <c r="X19" s="289"/>
    </row>
    <row r="20" spans="1:24" s="293" customFormat="1" ht="126.75" customHeight="1" thickBot="1" x14ac:dyDescent="0.25">
      <c r="A20" s="1174"/>
      <c r="B20" s="1077"/>
      <c r="C20" s="487" t="s">
        <v>439</v>
      </c>
      <c r="D20" s="383" t="s">
        <v>258</v>
      </c>
      <c r="E20" s="486" t="s">
        <v>279</v>
      </c>
      <c r="F20" s="396" t="s">
        <v>175</v>
      </c>
      <c r="G20" s="383" t="s">
        <v>149</v>
      </c>
      <c r="H20" s="383" t="s">
        <v>100</v>
      </c>
      <c r="I20" s="367">
        <v>0.95</v>
      </c>
      <c r="J20" s="716" t="s">
        <v>108</v>
      </c>
      <c r="K20" s="720" t="s">
        <v>85</v>
      </c>
      <c r="L20" s="909" t="s">
        <v>232</v>
      </c>
      <c r="M20" s="588">
        <v>0.85</v>
      </c>
      <c r="N20" s="572"/>
      <c r="O20" s="460"/>
      <c r="P20" s="911"/>
      <c r="Q20" s="713">
        <v>0.85</v>
      </c>
      <c r="R20" s="614">
        <v>0.93</v>
      </c>
      <c r="S20" s="713">
        <v>0.92</v>
      </c>
      <c r="T20" s="713">
        <v>0.92</v>
      </c>
      <c r="U20" s="713">
        <v>0.93</v>
      </c>
      <c r="V20" s="989" t="s">
        <v>574</v>
      </c>
      <c r="W20" s="297"/>
      <c r="X20" s="289"/>
    </row>
    <row r="21" spans="1:24" ht="137.25" customHeight="1" thickBot="1" x14ac:dyDescent="0.25">
      <c r="A21" s="1171" t="s">
        <v>197</v>
      </c>
      <c r="B21" s="1076" t="s">
        <v>164</v>
      </c>
      <c r="C21" s="410" t="s">
        <v>221</v>
      </c>
      <c r="D21" s="1152" t="s">
        <v>440</v>
      </c>
      <c r="E21" s="365" t="s">
        <v>151</v>
      </c>
      <c r="F21" s="334" t="s">
        <v>172</v>
      </c>
      <c r="G21" s="334" t="s">
        <v>149</v>
      </c>
      <c r="H21" s="308" t="s">
        <v>100</v>
      </c>
      <c r="I21" s="651">
        <v>1950</v>
      </c>
      <c r="J21" s="904" t="s">
        <v>108</v>
      </c>
      <c r="K21" s="720" t="s">
        <v>85</v>
      </c>
      <c r="L21" s="910"/>
      <c r="M21" s="721">
        <v>1500</v>
      </c>
      <c r="N21" s="788"/>
      <c r="O21" s="407">
        <v>73</v>
      </c>
      <c r="P21" s="678">
        <v>217</v>
      </c>
      <c r="Q21" s="678">
        <v>676</v>
      </c>
      <c r="R21" s="543">
        <v>1038</v>
      </c>
      <c r="S21" s="678">
        <v>726</v>
      </c>
      <c r="T21" s="678">
        <v>800</v>
      </c>
      <c r="U21" s="678">
        <v>1038</v>
      </c>
      <c r="V21" s="978" t="s">
        <v>511</v>
      </c>
      <c r="W21" s="291"/>
    </row>
    <row r="22" spans="1:24" ht="107.25" customHeight="1" thickBot="1" x14ac:dyDescent="0.25">
      <c r="A22" s="1172"/>
      <c r="B22" s="1077"/>
      <c r="C22" s="374" t="s">
        <v>222</v>
      </c>
      <c r="D22" s="1170"/>
      <c r="E22" s="247" t="s">
        <v>441</v>
      </c>
      <c r="F22" s="333" t="s">
        <v>172</v>
      </c>
      <c r="G22" s="333" t="s">
        <v>110</v>
      </c>
      <c r="H22" s="318" t="s">
        <v>100</v>
      </c>
      <c r="I22" s="657">
        <v>0.55000000000000004</v>
      </c>
      <c r="J22" s="716" t="s">
        <v>108</v>
      </c>
      <c r="K22" s="720" t="s">
        <v>85</v>
      </c>
      <c r="L22" s="504"/>
      <c r="M22" s="616">
        <v>0.309</v>
      </c>
      <c r="N22" s="789"/>
      <c r="O22" s="722">
        <v>2.8000000000000001E-2</v>
      </c>
      <c r="P22" s="723">
        <v>8.6999999999999994E-2</v>
      </c>
      <c r="Q22" s="723">
        <v>0.13400000000000001</v>
      </c>
      <c r="R22" s="616">
        <v>0.217</v>
      </c>
      <c r="S22" s="723">
        <v>0.13700000000000001</v>
      </c>
      <c r="T22" s="723">
        <v>0.159</v>
      </c>
      <c r="U22" s="723">
        <v>0.217</v>
      </c>
      <c r="V22" s="865" t="s">
        <v>512</v>
      </c>
      <c r="W22" s="291"/>
    </row>
    <row r="39" spans="2:3" ht="21" hidden="1" thickBot="1" x14ac:dyDescent="0.25"/>
    <row r="40" spans="2:3" ht="23.25" hidden="1" x14ac:dyDescent="0.2">
      <c r="B40" s="283" t="s">
        <v>106</v>
      </c>
      <c r="C40" s="290">
        <f t="array" ref="C40">SUM(LEN(J10:J22)-LEN(SUBSTITUTE(J10:J22,"a","")))</f>
        <v>7</v>
      </c>
    </row>
    <row r="41" spans="2:3" ht="23.25" hidden="1" x14ac:dyDescent="0.2">
      <c r="B41" s="279" t="s">
        <v>108</v>
      </c>
      <c r="C41" s="290">
        <f t="array" ref="C41">SUM(LEN(J10:J22)-LEN(SUBSTITUTE(J10:J22,"=","")))</f>
        <v>3</v>
      </c>
    </row>
    <row r="42" spans="2:3" ht="24" hidden="1" thickBot="1" x14ac:dyDescent="0.25">
      <c r="B42" s="278" t="s">
        <v>107</v>
      </c>
      <c r="C42" s="290">
        <f t="array" ref="C42">SUM(LEN(J10:J22)-LEN(SUBSTITUTE(J10:J22,"r","")))</f>
        <v>2</v>
      </c>
    </row>
    <row r="43" spans="2:3" hidden="1" x14ac:dyDescent="0.2">
      <c r="B43" s="419" t="s">
        <v>105</v>
      </c>
      <c r="C43" s="290">
        <f t="array" ref="C43">SUM(LEN(J10:J22)-LEN(SUBSTITUTE(J10:J22,"@","")))</f>
        <v>0</v>
      </c>
    </row>
    <row r="44" spans="2:3" hidden="1" x14ac:dyDescent="0.2">
      <c r="B44" s="420" t="s">
        <v>112</v>
      </c>
      <c r="C44" s="290">
        <f t="array" ref="C44">SUM(LEN(J10:J22)-LEN(SUBSTITUTE(J10:J22,"c","")))</f>
        <v>1</v>
      </c>
    </row>
    <row r="45" spans="2:3" ht="21" hidden="1" thickBot="1" x14ac:dyDescent="0.25">
      <c r="B45" s="421" t="s">
        <v>113</v>
      </c>
      <c r="C45" s="290">
        <f t="array" ref="C45">SUM(LEN(J10:J22)-LEN(SUBSTITUTE(J10:J22,"g","")))</f>
        <v>0</v>
      </c>
    </row>
    <row r="46" spans="2:3" ht="34.5" hidden="1" x14ac:dyDescent="0.45">
      <c r="B46" s="438" t="s">
        <v>85</v>
      </c>
      <c r="C46" s="290">
        <f t="array" ref="C46">SUM(LEN(K10:K22)-LEN(SUBSTITUTE(K10:K22,"Ý","")))</f>
        <v>9</v>
      </c>
    </row>
    <row r="47" spans="2:3" ht="34.5" hidden="1" x14ac:dyDescent="0.45">
      <c r="B47" s="439" t="s">
        <v>87</v>
      </c>
      <c r="C47" s="290">
        <f t="array" ref="C47">SUM(LEN(K10:K22)-LEN(SUBSTITUTE(K10:K22,"Ü","")))</f>
        <v>3</v>
      </c>
    </row>
    <row r="48" spans="2:3" ht="34.5" hidden="1" x14ac:dyDescent="0.45">
      <c r="B48" s="442" t="s">
        <v>86</v>
      </c>
      <c r="C48" s="290">
        <f t="array" ref="C48">SUM(LEN(K10:K22)-LEN(SUBSTITUTE(K10:K22,"Þ","")))</f>
        <v>1</v>
      </c>
    </row>
    <row r="49" spans="2:3" ht="35.25" hidden="1" thickBot="1" x14ac:dyDescent="0.5">
      <c r="B49" s="446"/>
      <c r="C49" s="290">
        <f>SUM(C40:C45)-SUM(C46:C48)</f>
        <v>0</v>
      </c>
    </row>
    <row r="50" spans="2:3" hidden="1" x14ac:dyDescent="0.2"/>
  </sheetData>
  <mergeCells count="31">
    <mergeCell ref="D21:D22"/>
    <mergeCell ref="A21:A22"/>
    <mergeCell ref="A8:A9"/>
    <mergeCell ref="L8:M8"/>
    <mergeCell ref="B21:B22"/>
    <mergeCell ref="A18:A20"/>
    <mergeCell ref="B18:B20"/>
    <mergeCell ref="B8:B9"/>
    <mergeCell ref="C7:C9"/>
    <mergeCell ref="E7:E9"/>
    <mergeCell ref="J7:K7"/>
    <mergeCell ref="D18:D19"/>
    <mergeCell ref="A10:A17"/>
    <mergeCell ref="B10:B17"/>
    <mergeCell ref="D10:D17"/>
    <mergeCell ref="A2:B5"/>
    <mergeCell ref="S2:V2"/>
    <mergeCell ref="H7:H9"/>
    <mergeCell ref="I7:I9"/>
    <mergeCell ref="S3:V3"/>
    <mergeCell ref="S4:V4"/>
    <mergeCell ref="F7:F9"/>
    <mergeCell ref="G7:G9"/>
    <mergeCell ref="D7:D9"/>
    <mergeCell ref="V7:V9"/>
    <mergeCell ref="J8:J9"/>
    <mergeCell ref="K8:K9"/>
    <mergeCell ref="S5:V5"/>
    <mergeCell ref="N8:R8"/>
    <mergeCell ref="L7:U7"/>
    <mergeCell ref="S8:U8"/>
  </mergeCells>
  <conditionalFormatting sqref="C3">
    <cfRule type="cellIs" dxfId="272" priority="441" operator="equal">
      <formula>"g"</formula>
    </cfRule>
    <cfRule type="cellIs" dxfId="271" priority="442" operator="equal">
      <formula>"c"</formula>
    </cfRule>
  </conditionalFormatting>
  <conditionalFormatting sqref="C3">
    <cfRule type="cellIs" dxfId="270" priority="443" operator="equal">
      <formula>"="</formula>
    </cfRule>
    <cfRule type="cellIs" dxfId="269" priority="444" operator="equal">
      <formula>"r"</formula>
    </cfRule>
    <cfRule type="cellIs" dxfId="268" priority="445" operator="equal">
      <formula>"a"</formula>
    </cfRule>
    <cfRule type="cellIs" dxfId="267" priority="446" operator="equal">
      <formula>"@"</formula>
    </cfRule>
  </conditionalFormatting>
  <conditionalFormatting sqref="G3:G5">
    <cfRule type="cellIs" dxfId="266" priority="433" operator="equal">
      <formula>"g"</formula>
    </cfRule>
    <cfRule type="cellIs" dxfId="265" priority="434" operator="equal">
      <formula>"c"</formula>
    </cfRule>
  </conditionalFormatting>
  <conditionalFormatting sqref="G3:G5">
    <cfRule type="cellIs" dxfId="264" priority="435" operator="equal">
      <formula>"="</formula>
    </cfRule>
    <cfRule type="cellIs" dxfId="263" priority="436" operator="equal">
      <formula>"r"</formula>
    </cfRule>
    <cfRule type="cellIs" dxfId="262" priority="437" operator="equal">
      <formula>"a"</formula>
    </cfRule>
    <cfRule type="cellIs" dxfId="261" priority="438" operator="equal">
      <formula>"@"</formula>
    </cfRule>
  </conditionalFormatting>
  <conditionalFormatting sqref="C5">
    <cfRule type="cellIs" dxfId="260" priority="427" operator="equal">
      <formula>"g"</formula>
    </cfRule>
    <cfRule type="cellIs" dxfId="259" priority="428" operator="equal">
      <formula>"c"</formula>
    </cfRule>
  </conditionalFormatting>
  <conditionalFormatting sqref="C5">
    <cfRule type="cellIs" dxfId="258" priority="429" operator="equal">
      <formula>"="</formula>
    </cfRule>
    <cfRule type="cellIs" dxfId="257" priority="430" operator="equal">
      <formula>"r"</formula>
    </cfRule>
    <cfRule type="cellIs" dxfId="256" priority="431" operator="equal">
      <formula>"a"</formula>
    </cfRule>
    <cfRule type="cellIs" dxfId="255" priority="432" operator="equal">
      <formula>"@"</formula>
    </cfRule>
  </conditionalFormatting>
  <conditionalFormatting sqref="C4">
    <cfRule type="cellIs" dxfId="254" priority="421" operator="equal">
      <formula>"g"</formula>
    </cfRule>
    <cfRule type="cellIs" dxfId="253" priority="422" operator="equal">
      <formula>"c"</formula>
    </cfRule>
  </conditionalFormatting>
  <conditionalFormatting sqref="C4">
    <cfRule type="cellIs" dxfId="252" priority="423" operator="equal">
      <formula>"="</formula>
    </cfRule>
    <cfRule type="cellIs" dxfId="251" priority="424" operator="equal">
      <formula>"r"</formula>
    </cfRule>
    <cfRule type="cellIs" dxfId="250" priority="425" operator="equal">
      <formula>"a"</formula>
    </cfRule>
    <cfRule type="cellIs" dxfId="249" priority="426" operator="equal">
      <formula>"@"</formula>
    </cfRule>
  </conditionalFormatting>
  <conditionalFormatting sqref="B40">
    <cfRule type="cellIs" dxfId="248" priority="289" operator="equal">
      <formula>"g"</formula>
    </cfRule>
    <cfRule type="cellIs" dxfId="247" priority="290" operator="equal">
      <formula>"c"</formula>
    </cfRule>
  </conditionalFormatting>
  <conditionalFormatting sqref="B40">
    <cfRule type="cellIs" dxfId="246" priority="291" operator="equal">
      <formula>"="</formula>
    </cfRule>
    <cfRule type="cellIs" dxfId="245" priority="292" operator="equal">
      <formula>"r"</formula>
    </cfRule>
    <cfRule type="cellIs" dxfId="244" priority="293" operator="equal">
      <formula>"a"</formula>
    </cfRule>
    <cfRule type="cellIs" dxfId="243" priority="294" operator="equal">
      <formula>"@"</formula>
    </cfRule>
  </conditionalFormatting>
  <conditionalFormatting sqref="B43:B45">
    <cfRule type="cellIs" dxfId="242" priority="283" operator="equal">
      <formula>"g"</formula>
    </cfRule>
    <cfRule type="cellIs" dxfId="241" priority="284" operator="equal">
      <formula>"c"</formula>
    </cfRule>
  </conditionalFormatting>
  <conditionalFormatting sqref="B43:B45">
    <cfRule type="cellIs" dxfId="240" priority="285" operator="equal">
      <formula>"="</formula>
    </cfRule>
    <cfRule type="cellIs" dxfId="239" priority="286" operator="equal">
      <formula>"r"</formula>
    </cfRule>
    <cfRule type="cellIs" dxfId="238" priority="287" operator="equal">
      <formula>"a"</formula>
    </cfRule>
    <cfRule type="cellIs" dxfId="237" priority="288" operator="equal">
      <formula>"@"</formula>
    </cfRule>
  </conditionalFormatting>
  <conditionalFormatting sqref="B42">
    <cfRule type="cellIs" dxfId="236" priority="277" operator="equal">
      <formula>"g"</formula>
    </cfRule>
    <cfRule type="cellIs" dxfId="235" priority="278" operator="equal">
      <formula>"c"</formula>
    </cfRule>
  </conditionalFormatting>
  <conditionalFormatting sqref="B42">
    <cfRule type="cellIs" dxfId="234" priority="279" operator="equal">
      <formula>"="</formula>
    </cfRule>
    <cfRule type="cellIs" dxfId="233" priority="280" operator="equal">
      <formula>"r"</formula>
    </cfRule>
    <cfRule type="cellIs" dxfId="232" priority="281" operator="equal">
      <formula>"a"</formula>
    </cfRule>
    <cfRule type="cellIs" dxfId="231" priority="282" operator="equal">
      <formula>"@"</formula>
    </cfRule>
  </conditionalFormatting>
  <conditionalFormatting sqref="B41">
    <cfRule type="cellIs" dxfId="230" priority="271" operator="equal">
      <formula>"g"</formula>
    </cfRule>
    <cfRule type="cellIs" dxfId="229" priority="272" operator="equal">
      <formula>"c"</formula>
    </cfRule>
  </conditionalFormatting>
  <conditionalFormatting sqref="B41">
    <cfRule type="cellIs" dxfId="228" priority="273" operator="equal">
      <formula>"="</formula>
    </cfRule>
    <cfRule type="cellIs" dxfId="227" priority="274" operator="equal">
      <formula>"r"</formula>
    </cfRule>
    <cfRule type="cellIs" dxfId="226" priority="275" operator="equal">
      <formula>"a"</formula>
    </cfRule>
    <cfRule type="cellIs" dxfId="225" priority="276" operator="equal">
      <formula>"@"</formula>
    </cfRule>
  </conditionalFormatting>
  <conditionalFormatting sqref="J12:J14">
    <cfRule type="cellIs" dxfId="224" priority="97" operator="equal">
      <formula>"g"</formula>
    </cfRule>
    <cfRule type="cellIs" dxfId="223" priority="98" operator="equal">
      <formula>"c"</formula>
    </cfRule>
  </conditionalFormatting>
  <conditionalFormatting sqref="J12:J14">
    <cfRule type="cellIs" dxfId="222" priority="99" operator="equal">
      <formula>"="</formula>
    </cfRule>
    <cfRule type="cellIs" dxfId="221" priority="100" operator="equal">
      <formula>"r"</formula>
    </cfRule>
    <cfRule type="cellIs" dxfId="220" priority="101" operator="equal">
      <formula>"a"</formula>
    </cfRule>
    <cfRule type="cellIs" dxfId="219" priority="102" operator="equal">
      <formula>"@"</formula>
    </cfRule>
  </conditionalFormatting>
  <conditionalFormatting sqref="J15">
    <cfRule type="cellIs" dxfId="218" priority="55" operator="equal">
      <formula>"g"</formula>
    </cfRule>
    <cfRule type="cellIs" dxfId="217" priority="56" operator="equal">
      <formula>"c"</formula>
    </cfRule>
  </conditionalFormatting>
  <conditionalFormatting sqref="J15">
    <cfRule type="cellIs" dxfId="216" priority="57" operator="equal">
      <formula>"="</formula>
    </cfRule>
    <cfRule type="cellIs" dxfId="215" priority="58" operator="equal">
      <formula>"r"</formula>
    </cfRule>
    <cfRule type="cellIs" dxfId="214" priority="59" operator="equal">
      <formula>"a"</formula>
    </cfRule>
    <cfRule type="cellIs" dxfId="213" priority="60" operator="equal">
      <formula>"@"</formula>
    </cfRule>
  </conditionalFormatting>
  <conditionalFormatting sqref="J16">
    <cfRule type="cellIs" dxfId="212" priority="49" operator="equal">
      <formula>"g"</formula>
    </cfRule>
    <cfRule type="cellIs" dxfId="211" priority="50" operator="equal">
      <formula>"c"</formula>
    </cfRule>
  </conditionalFormatting>
  <conditionalFormatting sqref="J16">
    <cfRule type="cellIs" dxfId="210" priority="51" operator="equal">
      <formula>"="</formula>
    </cfRule>
    <cfRule type="cellIs" dxfId="209" priority="52" operator="equal">
      <formula>"r"</formula>
    </cfRule>
    <cfRule type="cellIs" dxfId="208" priority="53" operator="equal">
      <formula>"a"</formula>
    </cfRule>
    <cfRule type="cellIs" dxfId="207" priority="54" operator="equal">
      <formula>"@"</formula>
    </cfRule>
  </conditionalFormatting>
  <conditionalFormatting sqref="J10">
    <cfRule type="cellIs" dxfId="206" priority="79" operator="equal">
      <formula>"g"</formula>
    </cfRule>
    <cfRule type="cellIs" dxfId="205" priority="80" operator="equal">
      <formula>"c"</formula>
    </cfRule>
  </conditionalFormatting>
  <conditionalFormatting sqref="J10">
    <cfRule type="cellIs" dxfId="204" priority="81" operator="equal">
      <formula>"="</formula>
    </cfRule>
    <cfRule type="cellIs" dxfId="203" priority="82" operator="equal">
      <formula>"r"</formula>
    </cfRule>
    <cfRule type="cellIs" dxfId="202" priority="83" operator="equal">
      <formula>"a"</formula>
    </cfRule>
    <cfRule type="cellIs" dxfId="201" priority="84" operator="equal">
      <formula>"@"</formula>
    </cfRule>
  </conditionalFormatting>
  <conditionalFormatting sqref="J11">
    <cfRule type="cellIs" dxfId="200" priority="73" operator="equal">
      <formula>"g"</formula>
    </cfRule>
    <cfRule type="cellIs" dxfId="199" priority="74" operator="equal">
      <formula>"c"</formula>
    </cfRule>
  </conditionalFormatting>
  <conditionalFormatting sqref="J11">
    <cfRule type="cellIs" dxfId="198" priority="75" operator="equal">
      <formula>"="</formula>
    </cfRule>
    <cfRule type="cellIs" dxfId="197" priority="76" operator="equal">
      <formula>"r"</formula>
    </cfRule>
    <cfRule type="cellIs" dxfId="196" priority="77" operator="equal">
      <formula>"a"</formula>
    </cfRule>
    <cfRule type="cellIs" dxfId="195" priority="78" operator="equal">
      <formula>"@"</formula>
    </cfRule>
  </conditionalFormatting>
  <conditionalFormatting sqref="J17">
    <cfRule type="cellIs" dxfId="194" priority="43" operator="equal">
      <formula>"g"</formula>
    </cfRule>
    <cfRule type="cellIs" dxfId="193" priority="44" operator="equal">
      <formula>"c"</formula>
    </cfRule>
  </conditionalFormatting>
  <conditionalFormatting sqref="J17">
    <cfRule type="cellIs" dxfId="192" priority="45" operator="equal">
      <formula>"="</formula>
    </cfRule>
    <cfRule type="cellIs" dxfId="191" priority="46" operator="equal">
      <formula>"r"</formula>
    </cfRule>
    <cfRule type="cellIs" dxfId="190" priority="47" operator="equal">
      <formula>"a"</formula>
    </cfRule>
    <cfRule type="cellIs" dxfId="189" priority="48" operator="equal">
      <formula>"@"</formula>
    </cfRule>
  </conditionalFormatting>
  <conditionalFormatting sqref="J18">
    <cfRule type="cellIs" dxfId="188" priority="37" operator="equal">
      <formula>"g"</formula>
    </cfRule>
    <cfRule type="cellIs" dxfId="187" priority="38" operator="equal">
      <formula>"c"</formula>
    </cfRule>
  </conditionalFormatting>
  <conditionalFormatting sqref="J18">
    <cfRule type="cellIs" dxfId="186" priority="39" operator="equal">
      <formula>"="</formula>
    </cfRule>
    <cfRule type="cellIs" dxfId="185" priority="40" operator="equal">
      <formula>"r"</formula>
    </cfRule>
    <cfRule type="cellIs" dxfId="184" priority="41" operator="equal">
      <formula>"a"</formula>
    </cfRule>
    <cfRule type="cellIs" dxfId="183" priority="42" operator="equal">
      <formula>"@"</formula>
    </cfRule>
  </conditionalFormatting>
  <conditionalFormatting sqref="J21">
    <cfRule type="cellIs" dxfId="182" priority="19" operator="equal">
      <formula>"g"</formula>
    </cfRule>
    <cfRule type="cellIs" dxfId="181" priority="20" operator="equal">
      <formula>"c"</formula>
    </cfRule>
  </conditionalFormatting>
  <conditionalFormatting sqref="J21">
    <cfRule type="cellIs" dxfId="180" priority="21" operator="equal">
      <formula>"="</formula>
    </cfRule>
    <cfRule type="cellIs" dxfId="179" priority="22" operator="equal">
      <formula>"r"</formula>
    </cfRule>
    <cfRule type="cellIs" dxfId="178" priority="23" operator="equal">
      <formula>"a"</formula>
    </cfRule>
    <cfRule type="cellIs" dxfId="177" priority="24" operator="equal">
      <formula>"@"</formula>
    </cfRule>
  </conditionalFormatting>
  <conditionalFormatting sqref="J22">
    <cfRule type="cellIs" dxfId="176" priority="13" operator="equal">
      <formula>"g"</formula>
    </cfRule>
    <cfRule type="cellIs" dxfId="175" priority="14" operator="equal">
      <formula>"c"</formula>
    </cfRule>
  </conditionalFormatting>
  <conditionalFormatting sqref="J22">
    <cfRule type="cellIs" dxfId="174" priority="15" operator="equal">
      <formula>"="</formula>
    </cfRule>
    <cfRule type="cellIs" dxfId="173" priority="16" operator="equal">
      <formula>"r"</formula>
    </cfRule>
    <cfRule type="cellIs" dxfId="172" priority="17" operator="equal">
      <formula>"a"</formula>
    </cfRule>
    <cfRule type="cellIs" dxfId="171" priority="18" operator="equal">
      <formula>"@"</formula>
    </cfRule>
  </conditionalFormatting>
  <conditionalFormatting sqref="J19">
    <cfRule type="cellIs" dxfId="170" priority="7" operator="equal">
      <formula>"g"</formula>
    </cfRule>
    <cfRule type="cellIs" dxfId="169" priority="8" operator="equal">
      <formula>"c"</formula>
    </cfRule>
  </conditionalFormatting>
  <conditionalFormatting sqref="J19">
    <cfRule type="cellIs" dxfId="168" priority="9" operator="equal">
      <formula>"="</formula>
    </cfRule>
    <cfRule type="cellIs" dxfId="167" priority="10" operator="equal">
      <formula>"r"</formula>
    </cfRule>
    <cfRule type="cellIs" dxfId="166" priority="11" operator="equal">
      <formula>"a"</formula>
    </cfRule>
    <cfRule type="cellIs" dxfId="165" priority="12" operator="equal">
      <formula>"@"</formula>
    </cfRule>
  </conditionalFormatting>
  <conditionalFormatting sqref="J20">
    <cfRule type="cellIs" dxfId="164" priority="1" operator="equal">
      <formula>"g"</formula>
    </cfRule>
    <cfRule type="cellIs" dxfId="163" priority="2" operator="equal">
      <formula>"c"</formula>
    </cfRule>
  </conditionalFormatting>
  <conditionalFormatting sqref="J20">
    <cfRule type="cellIs" dxfId="162" priority="3" operator="equal">
      <formula>"="</formula>
    </cfRule>
    <cfRule type="cellIs" dxfId="161" priority="4" operator="equal">
      <formula>"r"</formula>
    </cfRule>
    <cfRule type="cellIs" dxfId="160" priority="5" operator="equal">
      <formula>"a"</formula>
    </cfRule>
    <cfRule type="cellIs" dxfId="159" priority="6" operator="equal">
      <formula>"@"</formula>
    </cfRule>
  </conditionalFormatting>
  <dataValidations count="1">
    <dataValidation type="list" allowBlank="1" showErrorMessage="1" sqref="K21:K22">
      <formula1>#REF!</formula1>
    </dataValidation>
  </dataValidations>
  <printOptions horizontalCentered="1"/>
  <pageMargins left="0.23622047244094491" right="0.23622047244094491" top="0.55118110236220474" bottom="0.55118110236220474" header="0.31496062992125984" footer="0.31496062992125984"/>
  <pageSetup paperSize="8" scale="54"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3">
        <x14:dataValidation type="list" allowBlank="1" showErrorMessage="1">
          <x14:formula1>
            <xm:f>'[1]lookup lists'!#REF!</xm:f>
          </x14:formula1>
          <xm:sqref>K15:K20 J15:J22</xm:sqref>
        </x14:dataValidation>
        <x14:dataValidation type="list" allowBlank="1" showErrorMessage="1">
          <x14:formula1>
            <xm:f>'[1]lookup lists'!#REF!</xm:f>
          </x14:formula1>
          <xm:sqref>J10:J14</xm:sqref>
        </x14:dataValidation>
        <x14:dataValidation type="list" allowBlank="1" showErrorMessage="1">
          <x14:formula1>
            <xm:f>'[1]lookup lists'!#REF!</xm:f>
          </x14:formula1>
          <xm:sqref>K10:K14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W49"/>
  <sheetViews>
    <sheetView showGridLines="0" topLeftCell="H4" zoomScale="75" zoomScaleNormal="75" zoomScaleSheetLayoutView="100" workbookViewId="0">
      <selection activeCell="U11" sqref="U11"/>
    </sheetView>
  </sheetViews>
  <sheetFormatPr defaultColWidth="13.109375" defaultRowHeight="20.25" x14ac:dyDescent="0.2"/>
  <cols>
    <col min="1" max="2" width="15.109375" style="292" customWidth="1"/>
    <col min="3" max="3" width="8" style="290" customWidth="1"/>
    <col min="4" max="4" width="19.88671875" style="290" customWidth="1"/>
    <col min="5" max="5" width="50.109375" style="291" bestFit="1" customWidth="1"/>
    <col min="6" max="6" width="9" style="258" customWidth="1"/>
    <col min="7" max="7" width="10.77734375" style="291" customWidth="1"/>
    <col min="8" max="8" width="8.77734375" style="290" customWidth="1"/>
    <col min="9" max="9" width="9.88671875" style="291" customWidth="1"/>
    <col min="10" max="10" width="8.77734375" style="294" customWidth="1"/>
    <col min="11" max="11" width="6.33203125" style="294" customWidth="1"/>
    <col min="12" max="13" width="9.88671875" style="290" customWidth="1"/>
    <col min="14" max="18" width="13.109375" style="290"/>
    <col min="19" max="21" width="11.6640625" style="290" customWidth="1"/>
    <col min="22" max="22" width="33.33203125" style="289" customWidth="1"/>
    <col min="23" max="16384" width="13.109375" style="291"/>
  </cols>
  <sheetData>
    <row r="1" spans="1:22" s="301" customFormat="1" ht="30.75" customHeight="1" thickBot="1" x14ac:dyDescent="0.25">
      <c r="A1" s="359" t="s">
        <v>133</v>
      </c>
      <c r="B1" s="359"/>
      <c r="C1" s="302"/>
      <c r="D1" s="302"/>
      <c r="E1" s="253"/>
      <c r="F1" s="255"/>
      <c r="G1" s="303"/>
      <c r="H1" s="304"/>
      <c r="I1" s="303"/>
      <c r="J1" s="305"/>
      <c r="K1" s="305"/>
      <c r="L1" s="304"/>
      <c r="M1" s="304"/>
      <c r="N1" s="304"/>
      <c r="O1" s="304"/>
      <c r="P1" s="304"/>
      <c r="Q1" s="304"/>
      <c r="R1" s="304"/>
      <c r="S1" s="304"/>
      <c r="T1" s="304"/>
      <c r="U1" s="304"/>
      <c r="V1" s="303"/>
    </row>
    <row r="2" spans="1:22" s="266" customFormat="1" ht="33.75" customHeight="1" thickBot="1" x14ac:dyDescent="0.25">
      <c r="A2" s="1089" t="s">
        <v>77</v>
      </c>
      <c r="B2" s="1090"/>
      <c r="C2" s="288" t="s">
        <v>90</v>
      </c>
      <c r="D2" s="455"/>
      <c r="E2" s="287"/>
      <c r="F2" s="286"/>
      <c r="G2" s="287"/>
      <c r="H2" s="285"/>
      <c r="I2" s="287"/>
      <c r="J2" s="287"/>
      <c r="K2" s="287"/>
      <c r="L2" s="285"/>
      <c r="M2" s="285"/>
      <c r="N2" s="285"/>
      <c r="O2" s="285"/>
      <c r="P2" s="285"/>
      <c r="Q2" s="285"/>
      <c r="R2" s="285"/>
      <c r="S2" s="1112"/>
      <c r="T2" s="1112"/>
      <c r="U2" s="1112"/>
      <c r="V2" s="1113"/>
    </row>
    <row r="3" spans="1:22" s="265" customFormat="1" ht="27" customHeight="1" x14ac:dyDescent="0.2">
      <c r="A3" s="1091"/>
      <c r="B3" s="1092"/>
      <c r="C3" s="464" t="s">
        <v>106</v>
      </c>
      <c r="D3" s="346" t="s">
        <v>78</v>
      </c>
      <c r="E3" s="346"/>
      <c r="F3" s="346"/>
      <c r="G3" s="461" t="s">
        <v>105</v>
      </c>
      <c r="H3" s="346" t="s">
        <v>81</v>
      </c>
      <c r="I3" s="346"/>
      <c r="J3" s="346"/>
      <c r="K3" s="346"/>
      <c r="L3" s="346"/>
      <c r="M3" s="346"/>
      <c r="N3" s="346"/>
      <c r="O3" s="346"/>
      <c r="P3" s="346"/>
      <c r="Q3" s="346"/>
      <c r="R3" s="346"/>
      <c r="S3" s="1190"/>
      <c r="T3" s="1190"/>
      <c r="U3" s="1190"/>
      <c r="V3" s="1191"/>
    </row>
    <row r="4" spans="1:22" s="265" customFormat="1" ht="27" customHeight="1" x14ac:dyDescent="0.2">
      <c r="A4" s="1091"/>
      <c r="B4" s="1092"/>
      <c r="C4" s="465" t="s">
        <v>108</v>
      </c>
      <c r="D4" s="268" t="s">
        <v>79</v>
      </c>
      <c r="E4" s="268"/>
      <c r="F4" s="268"/>
      <c r="G4" s="462" t="s">
        <v>112</v>
      </c>
      <c r="H4" s="268" t="s">
        <v>82</v>
      </c>
      <c r="I4" s="268"/>
      <c r="J4" s="268"/>
      <c r="K4" s="268"/>
      <c r="L4" s="268"/>
      <c r="M4" s="268"/>
      <c r="N4" s="268"/>
      <c r="O4" s="268"/>
      <c r="P4" s="268"/>
      <c r="Q4" s="268"/>
      <c r="R4" s="268"/>
      <c r="S4" s="1139"/>
      <c r="T4" s="1139"/>
      <c r="U4" s="1139"/>
      <c r="V4" s="1140"/>
    </row>
    <row r="5" spans="1:22" s="265" customFormat="1" ht="27" customHeight="1" thickBot="1" x14ac:dyDescent="0.25">
      <c r="A5" s="1093"/>
      <c r="B5" s="1094"/>
      <c r="C5" s="466" t="s">
        <v>107</v>
      </c>
      <c r="D5" s="275" t="s">
        <v>80</v>
      </c>
      <c r="E5" s="275"/>
      <c r="F5" s="275"/>
      <c r="G5" s="463" t="s">
        <v>113</v>
      </c>
      <c r="H5" s="275" t="s">
        <v>83</v>
      </c>
      <c r="I5" s="275"/>
      <c r="J5" s="275"/>
      <c r="K5" s="275"/>
      <c r="L5" s="275"/>
      <c r="M5" s="275"/>
      <c r="N5" s="275"/>
      <c r="O5" s="275"/>
      <c r="P5" s="275"/>
      <c r="Q5" s="275"/>
      <c r="R5" s="275"/>
      <c r="S5" s="1148"/>
      <c r="T5" s="1148"/>
      <c r="U5" s="1148"/>
      <c r="V5" s="1149"/>
    </row>
    <row r="6" spans="1:22" s="301" customFormat="1" ht="9.75" customHeight="1" thickBot="1" x14ac:dyDescent="0.25">
      <c r="F6" s="256"/>
      <c r="J6" s="324"/>
      <c r="K6" s="324"/>
      <c r="L6" s="323"/>
      <c r="M6" s="323"/>
      <c r="N6" s="323"/>
      <c r="O6" s="323"/>
      <c r="P6" s="323"/>
      <c r="Q6" s="323"/>
      <c r="R6" s="323"/>
      <c r="S6" s="323"/>
      <c r="T6" s="323"/>
      <c r="U6" s="323"/>
      <c r="V6" s="322"/>
    </row>
    <row r="7" spans="1:22" s="309" customFormat="1" ht="45" customHeight="1" thickBot="1" x14ac:dyDescent="0.25">
      <c r="A7" s="310"/>
      <c r="B7" s="310"/>
      <c r="C7" s="1046" t="s">
        <v>63</v>
      </c>
      <c r="D7" s="1100" t="s">
        <v>239</v>
      </c>
      <c r="E7" s="1049" t="s">
        <v>68</v>
      </c>
      <c r="F7" s="1052" t="s">
        <v>168</v>
      </c>
      <c r="G7" s="1055" t="s">
        <v>64</v>
      </c>
      <c r="H7" s="1117" t="s">
        <v>76</v>
      </c>
      <c r="I7" s="1055" t="s">
        <v>118</v>
      </c>
      <c r="J7" s="1121"/>
      <c r="K7" s="1122"/>
      <c r="L7" s="1063"/>
      <c r="M7" s="1063"/>
      <c r="N7" s="1063"/>
      <c r="O7" s="1063"/>
      <c r="P7" s="1063"/>
      <c r="Q7" s="1063"/>
      <c r="R7" s="1063"/>
      <c r="S7" s="1064"/>
      <c r="T7" s="1064"/>
      <c r="U7" s="1064"/>
      <c r="V7" s="1162" t="s">
        <v>235</v>
      </c>
    </row>
    <row r="8" spans="1:22" s="309" customFormat="1" ht="29.25" customHeight="1" x14ac:dyDescent="0.2">
      <c r="A8" s="1115" t="s">
        <v>181</v>
      </c>
      <c r="B8" s="1119" t="s">
        <v>163</v>
      </c>
      <c r="C8" s="1047"/>
      <c r="D8" s="1085"/>
      <c r="E8" s="1050"/>
      <c r="F8" s="1053"/>
      <c r="G8" s="1056"/>
      <c r="H8" s="1118"/>
      <c r="I8" s="1056"/>
      <c r="J8" s="1054" t="s">
        <v>89</v>
      </c>
      <c r="K8" s="1054" t="s">
        <v>84</v>
      </c>
      <c r="L8" s="1188" t="s">
        <v>102</v>
      </c>
      <c r="M8" s="1189"/>
      <c r="N8" s="1060" t="s">
        <v>65</v>
      </c>
      <c r="O8" s="1061"/>
      <c r="P8" s="1061"/>
      <c r="Q8" s="1061"/>
      <c r="R8" s="1062"/>
      <c r="S8" s="1168" t="s">
        <v>100</v>
      </c>
      <c r="T8" s="1169"/>
      <c r="U8" s="1169"/>
      <c r="V8" s="1163"/>
    </row>
    <row r="9" spans="1:22" s="312" customFormat="1" ht="47.25" customHeight="1" thickBot="1" x14ac:dyDescent="0.25">
      <c r="A9" s="1116"/>
      <c r="B9" s="1185"/>
      <c r="C9" s="1133"/>
      <c r="D9" s="1151"/>
      <c r="E9" s="1134"/>
      <c r="F9" s="1135"/>
      <c r="G9" s="1125"/>
      <c r="H9" s="1132"/>
      <c r="I9" s="1125"/>
      <c r="J9" s="1059"/>
      <c r="K9" s="1059"/>
      <c r="L9" s="509" t="s">
        <v>66</v>
      </c>
      <c r="M9" s="559" t="s">
        <v>368</v>
      </c>
      <c r="N9" s="580" t="s">
        <v>326</v>
      </c>
      <c r="O9" s="389" t="s">
        <v>274</v>
      </c>
      <c r="P9" s="509" t="s">
        <v>285</v>
      </c>
      <c r="Q9" s="509" t="s">
        <v>345</v>
      </c>
      <c r="R9" s="509" t="s">
        <v>367</v>
      </c>
      <c r="S9" s="896">
        <v>42826</v>
      </c>
      <c r="T9" s="389">
        <v>42856</v>
      </c>
      <c r="U9" s="509">
        <v>42887</v>
      </c>
      <c r="V9" s="1167"/>
    </row>
    <row r="10" spans="1:22" s="293" customFormat="1" ht="123.75" customHeight="1" x14ac:dyDescent="0.2">
      <c r="A10" s="1186" t="s">
        <v>186</v>
      </c>
      <c r="B10" s="1126" t="s">
        <v>177</v>
      </c>
      <c r="C10" s="372" t="s">
        <v>134</v>
      </c>
      <c r="D10" s="1130" t="s">
        <v>259</v>
      </c>
      <c r="E10" s="366" t="s">
        <v>136</v>
      </c>
      <c r="F10" s="254" t="s">
        <v>348</v>
      </c>
      <c r="G10" s="308" t="s">
        <v>110</v>
      </c>
      <c r="H10" s="334" t="s">
        <v>140</v>
      </c>
      <c r="I10" s="254" t="s">
        <v>138</v>
      </c>
      <c r="J10" s="354" t="s">
        <v>106</v>
      </c>
      <c r="K10" s="483" t="s">
        <v>87</v>
      </c>
      <c r="L10" s="808">
        <v>0.97299999999999998</v>
      </c>
      <c r="M10" s="586">
        <v>0.97299999999999998</v>
      </c>
      <c r="N10" s="581">
        <v>0.27700000000000002</v>
      </c>
      <c r="O10" s="415">
        <v>0.54300000000000004</v>
      </c>
      <c r="P10" s="956">
        <v>0.80830000000000002</v>
      </c>
      <c r="Q10" s="956">
        <v>0.97299999999999998</v>
      </c>
      <c r="R10" s="956">
        <v>0.27700000000000002</v>
      </c>
      <c r="S10" s="1006"/>
      <c r="T10" s="1007"/>
      <c r="U10" s="1008"/>
      <c r="V10" s="860" t="s">
        <v>484</v>
      </c>
    </row>
    <row r="11" spans="1:22" s="293" customFormat="1" ht="120" customHeight="1" thickBot="1" x14ac:dyDescent="0.25">
      <c r="A11" s="1187"/>
      <c r="B11" s="1158"/>
      <c r="C11" s="321" t="s">
        <v>135</v>
      </c>
      <c r="D11" s="1151"/>
      <c r="E11" s="921" t="s">
        <v>137</v>
      </c>
      <c r="F11" s="257" t="s">
        <v>348</v>
      </c>
      <c r="G11" s="318" t="s">
        <v>110</v>
      </c>
      <c r="H11" s="333" t="s">
        <v>140</v>
      </c>
      <c r="I11" s="257" t="s">
        <v>139</v>
      </c>
      <c r="J11" s="271" t="s">
        <v>106</v>
      </c>
      <c r="K11" s="922" t="s">
        <v>85</v>
      </c>
      <c r="L11" s="723">
        <v>0.98099999999999998</v>
      </c>
      <c r="M11" s="616">
        <v>0.98299999999999998</v>
      </c>
      <c r="N11" s="923">
        <v>0.28389999999999999</v>
      </c>
      <c r="O11" s="924">
        <v>0.54900000000000004</v>
      </c>
      <c r="P11" s="723">
        <v>0.8165</v>
      </c>
      <c r="Q11" s="723">
        <v>0.98299999999999998</v>
      </c>
      <c r="R11" s="723">
        <v>0.28999999999999998</v>
      </c>
      <c r="S11" s="1009"/>
      <c r="T11" s="1010"/>
      <c r="U11" s="504"/>
      <c r="V11" s="977" t="s">
        <v>485</v>
      </c>
    </row>
    <row r="12" spans="1:22" s="293" customFormat="1" ht="144" customHeight="1" thickBot="1" x14ac:dyDescent="0.25">
      <c r="A12" s="662" t="s">
        <v>455</v>
      </c>
      <c r="B12" s="629" t="s">
        <v>178</v>
      </c>
      <c r="C12" s="925" t="s">
        <v>141</v>
      </c>
      <c r="D12" s="623" t="s">
        <v>260</v>
      </c>
      <c r="E12" s="900" t="s">
        <v>198</v>
      </c>
      <c r="F12" s="901" t="s">
        <v>216</v>
      </c>
      <c r="G12" s="741" t="s">
        <v>110</v>
      </c>
      <c r="H12" s="741" t="s">
        <v>119</v>
      </c>
      <c r="I12" s="917">
        <v>0.8</v>
      </c>
      <c r="J12" s="903" t="s">
        <v>106</v>
      </c>
      <c r="K12" s="483" t="s">
        <v>87</v>
      </c>
      <c r="L12" s="946" t="s">
        <v>150</v>
      </c>
      <c r="M12" s="918">
        <v>1</v>
      </c>
      <c r="N12" s="919" t="s">
        <v>331</v>
      </c>
      <c r="O12" s="920">
        <v>1</v>
      </c>
      <c r="P12" s="957">
        <v>1</v>
      </c>
      <c r="Q12" s="957">
        <v>1</v>
      </c>
      <c r="R12" s="957">
        <v>1</v>
      </c>
      <c r="S12" s="965"/>
      <c r="T12" s="974"/>
      <c r="U12" s="895"/>
      <c r="V12" s="861" t="s">
        <v>358</v>
      </c>
    </row>
    <row r="13" spans="1:22" s="293" customFormat="1" ht="84" customHeight="1" thickBot="1" x14ac:dyDescent="0.25">
      <c r="A13" s="1183" t="s">
        <v>187</v>
      </c>
      <c r="B13" s="1075" t="s">
        <v>178</v>
      </c>
      <c r="C13" s="331" t="s">
        <v>442</v>
      </c>
      <c r="D13" s="1130" t="s">
        <v>261</v>
      </c>
      <c r="E13" s="329" t="s">
        <v>204</v>
      </c>
      <c r="F13" s="315" t="s">
        <v>443</v>
      </c>
      <c r="G13" s="385" t="s">
        <v>247</v>
      </c>
      <c r="H13" s="385" t="s">
        <v>140</v>
      </c>
      <c r="I13" s="385" t="s">
        <v>203</v>
      </c>
      <c r="J13" s="272" t="s">
        <v>112</v>
      </c>
      <c r="K13" s="274"/>
      <c r="L13" s="947">
        <v>695</v>
      </c>
      <c r="M13" s="587">
        <v>1016</v>
      </c>
      <c r="N13" s="582">
        <v>205</v>
      </c>
      <c r="O13" s="316">
        <v>271</v>
      </c>
      <c r="P13" s="958">
        <v>275</v>
      </c>
      <c r="Q13" s="958">
        <v>265</v>
      </c>
      <c r="R13" s="958">
        <v>237</v>
      </c>
      <c r="S13" s="966">
        <v>71</v>
      </c>
      <c r="T13" s="407">
        <v>85</v>
      </c>
      <c r="U13" s="678">
        <v>81</v>
      </c>
      <c r="V13" s="978" t="s">
        <v>473</v>
      </c>
    </row>
    <row r="14" spans="1:22" s="293" customFormat="1" ht="78.75" customHeight="1" thickBot="1" x14ac:dyDescent="0.25">
      <c r="A14" s="1184"/>
      <c r="B14" s="1076"/>
      <c r="C14" s="320" t="s">
        <v>159</v>
      </c>
      <c r="D14" s="1085"/>
      <c r="E14" s="382" t="s">
        <v>205</v>
      </c>
      <c r="F14" s="622" t="s">
        <v>443</v>
      </c>
      <c r="G14" s="351" t="s">
        <v>110</v>
      </c>
      <c r="H14" s="351" t="s">
        <v>140</v>
      </c>
      <c r="I14" s="361">
        <v>0.85</v>
      </c>
      <c r="J14" s="270" t="s">
        <v>107</v>
      </c>
      <c r="K14" s="352" t="s">
        <v>86</v>
      </c>
      <c r="L14" s="948">
        <v>0.8</v>
      </c>
      <c r="M14" s="558">
        <v>0.89</v>
      </c>
      <c r="N14" s="539">
        <v>0.79</v>
      </c>
      <c r="O14" s="358">
        <v>0.82</v>
      </c>
      <c r="P14" s="680">
        <v>0.86</v>
      </c>
      <c r="Q14" s="680">
        <v>0.89</v>
      </c>
      <c r="R14" s="680">
        <v>0.76</v>
      </c>
      <c r="S14" s="967">
        <v>0.66</v>
      </c>
      <c r="T14" s="358">
        <v>0.83</v>
      </c>
      <c r="U14" s="680">
        <v>0.78</v>
      </c>
      <c r="V14" s="979" t="s">
        <v>474</v>
      </c>
    </row>
    <row r="15" spans="1:22" s="293" customFormat="1" ht="84.75" customHeight="1" x14ac:dyDescent="0.2">
      <c r="A15" s="1184"/>
      <c r="B15" s="1076"/>
      <c r="C15" s="320" t="s">
        <v>161</v>
      </c>
      <c r="D15" s="1083"/>
      <c r="E15" s="364" t="s">
        <v>160</v>
      </c>
      <c r="F15" s="622" t="s">
        <v>443</v>
      </c>
      <c r="G15" s="332" t="s">
        <v>247</v>
      </c>
      <c r="H15" s="332" t="s">
        <v>140</v>
      </c>
      <c r="I15" s="351" t="s">
        <v>203</v>
      </c>
      <c r="J15" s="270" t="s">
        <v>112</v>
      </c>
      <c r="K15" s="273"/>
      <c r="L15" s="949">
        <v>603</v>
      </c>
      <c r="M15" s="550">
        <v>848</v>
      </c>
      <c r="N15" s="583">
        <v>183</v>
      </c>
      <c r="O15" s="663">
        <v>168</v>
      </c>
      <c r="P15" s="906">
        <v>226</v>
      </c>
      <c r="Q15" s="906">
        <v>271</v>
      </c>
      <c r="R15" s="906">
        <v>292</v>
      </c>
      <c r="S15" s="968">
        <v>116</v>
      </c>
      <c r="T15" s="369">
        <v>103</v>
      </c>
      <c r="U15" s="681">
        <v>73</v>
      </c>
      <c r="V15" s="980" t="s">
        <v>475</v>
      </c>
    </row>
    <row r="16" spans="1:22" s="293" customFormat="1" ht="111" customHeight="1" thickBot="1" x14ac:dyDescent="0.25">
      <c r="A16" s="1184"/>
      <c r="B16" s="1076"/>
      <c r="C16" s="320" t="s">
        <v>162</v>
      </c>
      <c r="D16" s="623" t="s">
        <v>262</v>
      </c>
      <c r="E16" s="319" t="s">
        <v>444</v>
      </c>
      <c r="F16" s="332" t="s">
        <v>445</v>
      </c>
      <c r="G16" s="332" t="s">
        <v>158</v>
      </c>
      <c r="H16" s="306" t="s">
        <v>154</v>
      </c>
      <c r="I16" s="658">
        <v>0.46</v>
      </c>
      <c r="J16" s="270" t="s">
        <v>106</v>
      </c>
      <c r="K16" s="471" t="s">
        <v>85</v>
      </c>
      <c r="L16" s="708" t="s">
        <v>518</v>
      </c>
      <c r="M16" s="548" t="s">
        <v>519</v>
      </c>
      <c r="N16" s="732" t="s">
        <v>520</v>
      </c>
      <c r="O16" s="259"/>
      <c r="P16" s="959" t="s">
        <v>522</v>
      </c>
      <c r="Q16" s="494"/>
      <c r="R16" s="906" t="s">
        <v>521</v>
      </c>
      <c r="S16" s="969"/>
      <c r="T16" s="260"/>
      <c r="U16" s="494"/>
      <c r="V16" s="862" t="s">
        <v>156</v>
      </c>
    </row>
    <row r="17" spans="1:23" s="293" customFormat="1" ht="128.25" customHeight="1" thickBot="1" x14ac:dyDescent="0.25">
      <c r="A17" s="1184"/>
      <c r="B17" s="628" t="s">
        <v>177</v>
      </c>
      <c r="C17" s="927" t="s">
        <v>446</v>
      </c>
      <c r="D17" s="928" t="s">
        <v>263</v>
      </c>
      <c r="E17" s="426" t="s">
        <v>214</v>
      </c>
      <c r="F17" s="929" t="s">
        <v>286</v>
      </c>
      <c r="G17" s="930" t="s">
        <v>110</v>
      </c>
      <c r="H17" s="930" t="s">
        <v>154</v>
      </c>
      <c r="I17" s="930" t="s">
        <v>215</v>
      </c>
      <c r="J17" s="784" t="s">
        <v>112</v>
      </c>
      <c r="K17" s="922" t="s">
        <v>85</v>
      </c>
      <c r="L17" s="950">
        <v>0.36</v>
      </c>
      <c r="M17" s="931">
        <v>0.36</v>
      </c>
      <c r="N17" s="932"/>
      <c r="O17" s="933">
        <v>0.2</v>
      </c>
      <c r="P17" s="960"/>
      <c r="Q17" s="963">
        <v>0.21</v>
      </c>
      <c r="R17" s="960"/>
      <c r="S17" s="970"/>
      <c r="T17" s="941"/>
      <c r="U17" s="934"/>
      <c r="V17" s="981" t="s">
        <v>363</v>
      </c>
    </row>
    <row r="18" spans="1:23" s="293" customFormat="1" ht="100.5" customHeight="1" x14ac:dyDescent="0.2">
      <c r="A18" s="1179" t="s">
        <v>142</v>
      </c>
      <c r="B18" s="1075" t="s">
        <v>178</v>
      </c>
      <c r="C18" s="410" t="s">
        <v>143</v>
      </c>
      <c r="D18" s="372" t="s">
        <v>265</v>
      </c>
      <c r="E18" s="659" t="s">
        <v>447</v>
      </c>
      <c r="F18" s="334" t="s">
        <v>448</v>
      </c>
      <c r="G18" s="411" t="s">
        <v>110</v>
      </c>
      <c r="H18" s="411" t="s">
        <v>119</v>
      </c>
      <c r="I18" s="990">
        <v>0.95</v>
      </c>
      <c r="J18" s="991" t="s">
        <v>108</v>
      </c>
      <c r="K18" s="806" t="s">
        <v>87</v>
      </c>
      <c r="L18" s="951">
        <v>0.96</v>
      </c>
      <c r="M18" s="578">
        <v>0.96</v>
      </c>
      <c r="N18" s="584">
        <v>0.94499999999999995</v>
      </c>
      <c r="O18" s="485">
        <v>0.96</v>
      </c>
      <c r="P18" s="907">
        <v>0.96</v>
      </c>
      <c r="Q18" s="907">
        <v>0.96</v>
      </c>
      <c r="R18" s="907">
        <v>0.69</v>
      </c>
      <c r="S18" s="971"/>
      <c r="T18" s="975"/>
      <c r="U18" s="926"/>
      <c r="V18" s="860" t="s">
        <v>483</v>
      </c>
    </row>
    <row r="19" spans="1:23" s="293" customFormat="1" ht="117" customHeight="1" x14ac:dyDescent="0.2">
      <c r="A19" s="1180"/>
      <c r="B19" s="1076"/>
      <c r="C19" s="373" t="s">
        <v>144</v>
      </c>
      <c r="D19" s="330" t="s">
        <v>264</v>
      </c>
      <c r="E19" s="404" t="s">
        <v>217</v>
      </c>
      <c r="F19" s="334" t="s">
        <v>448</v>
      </c>
      <c r="G19" s="342" t="s">
        <v>115</v>
      </c>
      <c r="H19" s="342" t="s">
        <v>140</v>
      </c>
      <c r="I19" s="351">
        <v>10.3</v>
      </c>
      <c r="J19" s="270" t="s">
        <v>107</v>
      </c>
      <c r="K19" s="483" t="s">
        <v>85</v>
      </c>
      <c r="L19" s="952" t="s">
        <v>188</v>
      </c>
      <c r="M19" s="589" t="s">
        <v>449</v>
      </c>
      <c r="N19" s="585" t="s">
        <v>332</v>
      </c>
      <c r="O19" s="416" t="s">
        <v>275</v>
      </c>
      <c r="P19" s="961" t="s">
        <v>324</v>
      </c>
      <c r="Q19" s="961" t="s">
        <v>346</v>
      </c>
      <c r="R19" s="961" t="s">
        <v>476</v>
      </c>
      <c r="S19" s="973" t="s">
        <v>477</v>
      </c>
      <c r="T19" s="416" t="s">
        <v>478</v>
      </c>
      <c r="U19" s="961" t="s">
        <v>476</v>
      </c>
      <c r="V19" s="862" t="s">
        <v>479</v>
      </c>
      <c r="W19" s="510"/>
    </row>
    <row r="20" spans="1:23" s="293" customFormat="1" ht="121.5" customHeight="1" x14ac:dyDescent="0.2">
      <c r="A20" s="1180"/>
      <c r="B20" s="1076"/>
      <c r="C20" s="373" t="s">
        <v>145</v>
      </c>
      <c r="D20" s="1084" t="s">
        <v>266</v>
      </c>
      <c r="E20" s="404" t="s">
        <v>218</v>
      </c>
      <c r="F20" s="334" t="s">
        <v>448</v>
      </c>
      <c r="G20" s="342" t="s">
        <v>115</v>
      </c>
      <c r="H20" s="342" t="s">
        <v>140</v>
      </c>
      <c r="I20" s="351" t="s">
        <v>200</v>
      </c>
      <c r="J20" s="484" t="s">
        <v>106</v>
      </c>
      <c r="K20" s="483" t="s">
        <v>85</v>
      </c>
      <c r="L20" s="953" t="s">
        <v>153</v>
      </c>
      <c r="M20" s="935" t="s">
        <v>450</v>
      </c>
      <c r="N20" s="936" t="s">
        <v>451</v>
      </c>
      <c r="O20" s="937" t="s">
        <v>276</v>
      </c>
      <c r="P20" s="962" t="s">
        <v>325</v>
      </c>
      <c r="Q20" s="962" t="s">
        <v>347</v>
      </c>
      <c r="R20" s="962" t="s">
        <v>480</v>
      </c>
      <c r="S20" s="938" t="s">
        <v>481</v>
      </c>
      <c r="T20" s="937" t="s">
        <v>481</v>
      </c>
      <c r="U20" s="962" t="s">
        <v>480</v>
      </c>
      <c r="V20" s="982" t="s">
        <v>482</v>
      </c>
    </row>
    <row r="21" spans="1:23" s="293" customFormat="1" ht="121.5" customHeight="1" x14ac:dyDescent="0.2">
      <c r="A21" s="1181"/>
      <c r="B21" s="1076"/>
      <c r="C21" s="660" t="s">
        <v>146</v>
      </c>
      <c r="D21" s="1083"/>
      <c r="E21" s="661" t="s">
        <v>453</v>
      </c>
      <c r="F21" s="631" t="s">
        <v>454</v>
      </c>
      <c r="G21" s="408" t="s">
        <v>115</v>
      </c>
      <c r="H21" s="408" t="s">
        <v>140</v>
      </c>
      <c r="I21" s="785">
        <v>49</v>
      </c>
      <c r="J21" s="786" t="s">
        <v>108</v>
      </c>
      <c r="K21" s="787" t="s">
        <v>85</v>
      </c>
      <c r="L21" s="954"/>
      <c r="M21" s="591">
        <v>77</v>
      </c>
      <c r="N21" s="943"/>
      <c r="O21" s="944"/>
      <c r="P21" s="954"/>
      <c r="Q21" s="945">
        <v>77</v>
      </c>
      <c r="R21" s="945">
        <v>71</v>
      </c>
      <c r="S21" s="682">
        <v>78</v>
      </c>
      <c r="T21" s="417">
        <v>72</v>
      </c>
      <c r="U21" s="945">
        <v>71</v>
      </c>
      <c r="V21" s="862" t="s">
        <v>551</v>
      </c>
    </row>
    <row r="22" spans="1:23" s="293" customFormat="1" ht="95.25" customHeight="1" thickBot="1" x14ac:dyDescent="0.25">
      <c r="A22" s="1182"/>
      <c r="B22" s="1077"/>
      <c r="C22" s="374" t="s">
        <v>452</v>
      </c>
      <c r="D22" s="457" t="s">
        <v>267</v>
      </c>
      <c r="E22" s="336" t="s">
        <v>147</v>
      </c>
      <c r="F22" s="257" t="s">
        <v>216</v>
      </c>
      <c r="G22" s="362" t="s">
        <v>110</v>
      </c>
      <c r="H22" s="362" t="s">
        <v>102</v>
      </c>
      <c r="I22" s="367">
        <v>0.95</v>
      </c>
      <c r="J22" s="271" t="s">
        <v>113</v>
      </c>
      <c r="K22" s="964"/>
      <c r="L22" s="955">
        <v>0.8</v>
      </c>
      <c r="M22" s="939">
        <v>0.87</v>
      </c>
      <c r="N22" s="940"/>
      <c r="O22" s="941"/>
      <c r="P22" s="934"/>
      <c r="Q22" s="955">
        <v>0.87</v>
      </c>
      <c r="R22" s="942"/>
      <c r="S22" s="972"/>
      <c r="T22" s="976"/>
      <c r="U22" s="942"/>
      <c r="V22" s="983" t="s">
        <v>567</v>
      </c>
    </row>
    <row r="23" spans="1:23" x14ac:dyDescent="0.2">
      <c r="A23" s="291"/>
      <c r="B23" s="291"/>
      <c r="C23" s="291"/>
      <c r="D23" s="291"/>
      <c r="J23" s="298"/>
      <c r="K23" s="298"/>
      <c r="L23" s="295"/>
      <c r="M23" s="295"/>
      <c r="N23" s="295"/>
      <c r="O23" s="295"/>
      <c r="P23" s="295"/>
      <c r="Q23" s="295"/>
      <c r="R23" s="295"/>
      <c r="S23" s="295"/>
      <c r="T23" s="295"/>
      <c r="U23" s="295"/>
    </row>
    <row r="38" spans="2:3" hidden="1" x14ac:dyDescent="0.2"/>
    <row r="39" spans="2:3" ht="23.25" hidden="1" x14ac:dyDescent="0.2">
      <c r="B39" s="283" t="s">
        <v>106</v>
      </c>
      <c r="C39" s="290">
        <f t="array" ref="C39">SUM(LEN(J10:J22)-LEN(SUBSTITUTE(J10:J22,"a","")))</f>
        <v>5</v>
      </c>
    </row>
    <row r="40" spans="2:3" ht="23.25" hidden="1" x14ac:dyDescent="0.2">
      <c r="B40" s="279" t="s">
        <v>108</v>
      </c>
      <c r="C40" s="290">
        <f t="array" ref="C40">SUM(LEN(J10:J22)-LEN(SUBSTITUTE(J10:J22,"=","")))</f>
        <v>2</v>
      </c>
    </row>
    <row r="41" spans="2:3" ht="24" hidden="1" thickBot="1" x14ac:dyDescent="0.25">
      <c r="B41" s="278" t="s">
        <v>107</v>
      </c>
      <c r="C41" s="290">
        <f t="array" ref="C41">SUM(LEN(J10:J22)-LEN(SUBSTITUTE(J10:J22,"r","")))</f>
        <v>2</v>
      </c>
    </row>
    <row r="42" spans="2:3" hidden="1" x14ac:dyDescent="0.2">
      <c r="B42" s="419" t="s">
        <v>105</v>
      </c>
      <c r="C42" s="290">
        <f t="array" ref="C42">SUM(LEN(J10:J22)-LEN(SUBSTITUTE(J10:J22,"@","")))</f>
        <v>0</v>
      </c>
    </row>
    <row r="43" spans="2:3" hidden="1" x14ac:dyDescent="0.2">
      <c r="B43" s="420" t="s">
        <v>112</v>
      </c>
      <c r="C43" s="290">
        <f t="array" ref="C43">SUM(LEN(J10:J22)-LEN(SUBSTITUTE(J10:J22,"c","")))</f>
        <v>3</v>
      </c>
    </row>
    <row r="44" spans="2:3" ht="21" hidden="1" thickBot="1" x14ac:dyDescent="0.25">
      <c r="B44" s="421" t="s">
        <v>113</v>
      </c>
      <c r="C44" s="290">
        <f t="array" ref="C44">SUM(LEN(J10:J22)-LEN(SUBSTITUTE(J10:J22,"g","")))</f>
        <v>1</v>
      </c>
    </row>
    <row r="45" spans="2:3" ht="34.5" hidden="1" x14ac:dyDescent="0.45">
      <c r="B45" s="438" t="s">
        <v>85</v>
      </c>
      <c r="C45" s="290">
        <f t="array" ref="C45">SUM(LEN(K10:K22)-LEN(SUBSTITUTE(K10:K22,"Ý","")))</f>
        <v>6</v>
      </c>
    </row>
    <row r="46" spans="2:3" ht="34.5" hidden="1" x14ac:dyDescent="0.45">
      <c r="B46" s="439" t="s">
        <v>87</v>
      </c>
      <c r="C46" s="290">
        <f t="array" ref="C46">SUM(LEN(K10:K22)-LEN(SUBSTITUTE(K10:K22,"Ü","")))</f>
        <v>3</v>
      </c>
    </row>
    <row r="47" spans="2:3" ht="34.5" hidden="1" x14ac:dyDescent="0.45">
      <c r="B47" s="442" t="s">
        <v>86</v>
      </c>
      <c r="C47" s="290">
        <f t="array" ref="C47">SUM(LEN(K10:K22)-LEN(SUBSTITUTE(K10:K22,"Þ","")))</f>
        <v>1</v>
      </c>
    </row>
    <row r="48" spans="2:3" ht="35.25" hidden="1" thickBot="1" x14ac:dyDescent="0.5">
      <c r="B48" s="446"/>
      <c r="C48" s="290">
        <f>SUM(C39:C44)-SUM(C45:C47)</f>
        <v>3</v>
      </c>
    </row>
    <row r="49" hidden="1" x14ac:dyDescent="0.2"/>
  </sheetData>
  <mergeCells count="31">
    <mergeCell ref="S2:V2"/>
    <mergeCell ref="S3:V3"/>
    <mergeCell ref="S4:V4"/>
    <mergeCell ref="S5:V5"/>
    <mergeCell ref="V7:V9"/>
    <mergeCell ref="I7:I9"/>
    <mergeCell ref="L8:M8"/>
    <mergeCell ref="J7:K7"/>
    <mergeCell ref="J8:J9"/>
    <mergeCell ref="K8:K9"/>
    <mergeCell ref="L7:U7"/>
    <mergeCell ref="S8:U8"/>
    <mergeCell ref="N8:R8"/>
    <mergeCell ref="H7:H9"/>
    <mergeCell ref="B18:B22"/>
    <mergeCell ref="C7:C9"/>
    <mergeCell ref="E7:E9"/>
    <mergeCell ref="F7:F9"/>
    <mergeCell ref="G7:G9"/>
    <mergeCell ref="D7:D9"/>
    <mergeCell ref="D10:D11"/>
    <mergeCell ref="D13:D15"/>
    <mergeCell ref="D20:D21"/>
    <mergeCell ref="A2:B5"/>
    <mergeCell ref="A18:A22"/>
    <mergeCell ref="A13:A17"/>
    <mergeCell ref="A8:A9"/>
    <mergeCell ref="B8:B9"/>
    <mergeCell ref="A10:A11"/>
    <mergeCell ref="B10:B11"/>
    <mergeCell ref="B13:B16"/>
  </mergeCells>
  <conditionalFormatting sqref="C3 J10:J12">
    <cfRule type="cellIs" dxfId="158" priority="245" operator="equal">
      <formula>"g"</formula>
    </cfRule>
    <cfRule type="cellIs" dxfId="157" priority="246" operator="equal">
      <formula>"c"</formula>
    </cfRule>
  </conditionalFormatting>
  <conditionalFormatting sqref="C3 J10:J12 J17 J22">
    <cfRule type="cellIs" dxfId="156" priority="247" operator="equal">
      <formula>"="</formula>
    </cfRule>
    <cfRule type="cellIs" dxfId="155" priority="248" operator="equal">
      <formula>"r"</formula>
    </cfRule>
    <cfRule type="cellIs" dxfId="154" priority="249" operator="equal">
      <formula>"a"</formula>
    </cfRule>
    <cfRule type="cellIs" dxfId="153" priority="250" operator="equal">
      <formula>"@"</formula>
    </cfRule>
  </conditionalFormatting>
  <conditionalFormatting sqref="G3:G5">
    <cfRule type="cellIs" dxfId="152" priority="237" operator="equal">
      <formula>"g"</formula>
    </cfRule>
    <cfRule type="cellIs" dxfId="151" priority="238" operator="equal">
      <formula>"c"</formula>
    </cfRule>
  </conditionalFormatting>
  <conditionalFormatting sqref="G3:G5">
    <cfRule type="cellIs" dxfId="150" priority="239" operator="equal">
      <formula>"="</formula>
    </cfRule>
    <cfRule type="cellIs" dxfId="149" priority="240" operator="equal">
      <formula>"r"</formula>
    </cfRule>
    <cfRule type="cellIs" dxfId="148" priority="241" operator="equal">
      <formula>"a"</formula>
    </cfRule>
    <cfRule type="cellIs" dxfId="147" priority="242" operator="equal">
      <formula>"@"</formula>
    </cfRule>
  </conditionalFormatting>
  <conditionalFormatting sqref="C5">
    <cfRule type="cellIs" dxfId="146" priority="231" operator="equal">
      <formula>"g"</formula>
    </cfRule>
    <cfRule type="cellIs" dxfId="145" priority="232" operator="equal">
      <formula>"c"</formula>
    </cfRule>
  </conditionalFormatting>
  <conditionalFormatting sqref="C5">
    <cfRule type="cellIs" dxfId="144" priority="233" operator="equal">
      <formula>"="</formula>
    </cfRule>
    <cfRule type="cellIs" dxfId="143" priority="234" operator="equal">
      <formula>"r"</formula>
    </cfRule>
    <cfRule type="cellIs" dxfId="142" priority="235" operator="equal">
      <formula>"a"</formula>
    </cfRule>
    <cfRule type="cellIs" dxfId="141" priority="236" operator="equal">
      <formula>"@"</formula>
    </cfRule>
  </conditionalFormatting>
  <conditionalFormatting sqref="C4">
    <cfRule type="cellIs" dxfId="140" priority="225" operator="equal">
      <formula>"g"</formula>
    </cfRule>
    <cfRule type="cellIs" dxfId="139" priority="226" operator="equal">
      <formula>"c"</formula>
    </cfRule>
  </conditionalFormatting>
  <conditionalFormatting sqref="C4">
    <cfRule type="cellIs" dxfId="138" priority="227" operator="equal">
      <formula>"="</formula>
    </cfRule>
    <cfRule type="cellIs" dxfId="137" priority="228" operator="equal">
      <formula>"r"</formula>
    </cfRule>
    <cfRule type="cellIs" dxfId="136" priority="229" operator="equal">
      <formula>"a"</formula>
    </cfRule>
    <cfRule type="cellIs" dxfId="135" priority="230" operator="equal">
      <formula>"@"</formula>
    </cfRule>
  </conditionalFormatting>
  <conditionalFormatting sqref="B39">
    <cfRule type="cellIs" dxfId="134" priority="147" operator="equal">
      <formula>"g"</formula>
    </cfRule>
    <cfRule type="cellIs" dxfId="133" priority="148" operator="equal">
      <formula>"c"</formula>
    </cfRule>
  </conditionalFormatting>
  <conditionalFormatting sqref="B39">
    <cfRule type="cellIs" dxfId="132" priority="149" operator="equal">
      <formula>"="</formula>
    </cfRule>
    <cfRule type="cellIs" dxfId="131" priority="150" operator="equal">
      <formula>"r"</formula>
    </cfRule>
    <cfRule type="cellIs" dxfId="130" priority="151" operator="equal">
      <formula>"a"</formula>
    </cfRule>
    <cfRule type="cellIs" dxfId="129" priority="152" operator="equal">
      <formula>"@"</formula>
    </cfRule>
  </conditionalFormatting>
  <conditionalFormatting sqref="B42:B44">
    <cfRule type="cellIs" dxfId="128" priority="141" operator="equal">
      <formula>"g"</formula>
    </cfRule>
    <cfRule type="cellIs" dxfId="127" priority="142" operator="equal">
      <formula>"c"</formula>
    </cfRule>
  </conditionalFormatting>
  <conditionalFormatting sqref="B42:B44">
    <cfRule type="cellIs" dxfId="126" priority="143" operator="equal">
      <formula>"="</formula>
    </cfRule>
    <cfRule type="cellIs" dxfId="125" priority="144" operator="equal">
      <formula>"r"</formula>
    </cfRule>
    <cfRule type="cellIs" dxfId="124" priority="145" operator="equal">
      <formula>"a"</formula>
    </cfRule>
    <cfRule type="cellIs" dxfId="123" priority="146" operator="equal">
      <formula>"@"</formula>
    </cfRule>
  </conditionalFormatting>
  <conditionalFormatting sqref="B41">
    <cfRule type="cellIs" dxfId="122" priority="135" operator="equal">
      <formula>"g"</formula>
    </cfRule>
    <cfRule type="cellIs" dxfId="121" priority="136" operator="equal">
      <formula>"c"</formula>
    </cfRule>
  </conditionalFormatting>
  <conditionalFormatting sqref="B41">
    <cfRule type="cellIs" dxfId="120" priority="137" operator="equal">
      <formula>"="</formula>
    </cfRule>
    <cfRule type="cellIs" dxfId="119" priority="138" operator="equal">
      <formula>"r"</formula>
    </cfRule>
    <cfRule type="cellIs" dxfId="118" priority="139" operator="equal">
      <formula>"a"</formula>
    </cfRule>
    <cfRule type="cellIs" dxfId="117" priority="140" operator="equal">
      <formula>"@"</formula>
    </cfRule>
  </conditionalFormatting>
  <conditionalFormatting sqref="B40">
    <cfRule type="cellIs" dxfId="116" priority="129" operator="equal">
      <formula>"g"</formula>
    </cfRule>
    <cfRule type="cellIs" dxfId="115" priority="130" operator="equal">
      <formula>"c"</formula>
    </cfRule>
  </conditionalFormatting>
  <conditionalFormatting sqref="B40">
    <cfRule type="cellIs" dxfId="114" priority="131" operator="equal">
      <formula>"="</formula>
    </cfRule>
    <cfRule type="cellIs" dxfId="113" priority="132" operator="equal">
      <formula>"r"</formula>
    </cfRule>
    <cfRule type="cellIs" dxfId="112" priority="133" operator="equal">
      <formula>"a"</formula>
    </cfRule>
    <cfRule type="cellIs" dxfId="111" priority="134" operator="equal">
      <formula>"@"</formula>
    </cfRule>
  </conditionalFormatting>
  <conditionalFormatting sqref="J17">
    <cfRule type="cellIs" dxfId="110" priority="117" operator="equal">
      <formula>"g"</formula>
    </cfRule>
    <cfRule type="cellIs" dxfId="109" priority="118" operator="equal">
      <formula>"c"</formula>
    </cfRule>
  </conditionalFormatting>
  <conditionalFormatting sqref="J22">
    <cfRule type="cellIs" dxfId="108" priority="115" operator="equal">
      <formula>"g"</formula>
    </cfRule>
    <cfRule type="cellIs" dxfId="107" priority="116" operator="equal">
      <formula>"c"</formula>
    </cfRule>
  </conditionalFormatting>
  <conditionalFormatting sqref="J17">
    <cfRule type="cellIs" dxfId="106" priority="113" operator="equal">
      <formula>"g"</formula>
    </cfRule>
    <cfRule type="cellIs" dxfId="105" priority="114" operator="equal">
      <formula>"c"</formula>
    </cfRule>
  </conditionalFormatting>
  <conditionalFormatting sqref="J16">
    <cfRule type="cellIs" dxfId="104" priority="95" operator="equal">
      <formula>"g"</formula>
    </cfRule>
    <cfRule type="cellIs" dxfId="103" priority="96" operator="equal">
      <formula>"c"</formula>
    </cfRule>
  </conditionalFormatting>
  <conditionalFormatting sqref="J16">
    <cfRule type="cellIs" dxfId="102" priority="97" operator="equal">
      <formula>"="</formula>
    </cfRule>
    <cfRule type="cellIs" dxfId="101" priority="98" operator="equal">
      <formula>"r"</formula>
    </cfRule>
    <cfRule type="cellIs" dxfId="100" priority="99" operator="equal">
      <formula>"a"</formula>
    </cfRule>
    <cfRule type="cellIs" dxfId="99" priority="100" operator="equal">
      <formula>"@"</formula>
    </cfRule>
  </conditionalFormatting>
  <conditionalFormatting sqref="J16">
    <cfRule type="cellIs" dxfId="98" priority="93" operator="equal">
      <formula>"g"</formula>
    </cfRule>
    <cfRule type="cellIs" dxfId="97" priority="94" operator="equal">
      <formula>"c"</formula>
    </cfRule>
  </conditionalFormatting>
  <conditionalFormatting sqref="J15">
    <cfRule type="cellIs" dxfId="96" priority="57" operator="equal">
      <formula>"g"</formula>
    </cfRule>
    <cfRule type="cellIs" dxfId="95" priority="58" operator="equal">
      <formula>"c"</formula>
    </cfRule>
  </conditionalFormatting>
  <conditionalFormatting sqref="J15">
    <cfRule type="cellIs" dxfId="94" priority="59" operator="equal">
      <formula>"="</formula>
    </cfRule>
    <cfRule type="cellIs" dxfId="93" priority="60" operator="equal">
      <formula>"r"</formula>
    </cfRule>
    <cfRule type="cellIs" dxfId="92" priority="61" operator="equal">
      <formula>"a"</formula>
    </cfRule>
    <cfRule type="cellIs" dxfId="91" priority="62" operator="equal">
      <formula>"@"</formula>
    </cfRule>
  </conditionalFormatting>
  <conditionalFormatting sqref="J15">
    <cfRule type="cellIs" dxfId="90" priority="55" operator="equal">
      <formula>"g"</formula>
    </cfRule>
    <cfRule type="cellIs" dxfId="89" priority="56" operator="equal">
      <formula>"c"</formula>
    </cfRule>
  </conditionalFormatting>
  <conditionalFormatting sqref="J13">
    <cfRule type="cellIs" dxfId="88" priority="41" operator="equal">
      <formula>"g"</formula>
    </cfRule>
    <cfRule type="cellIs" dxfId="87" priority="42" operator="equal">
      <formula>"c"</formula>
    </cfRule>
  </conditionalFormatting>
  <conditionalFormatting sqref="J13">
    <cfRule type="cellIs" dxfId="86" priority="43" operator="equal">
      <formula>"="</formula>
    </cfRule>
    <cfRule type="cellIs" dxfId="85" priority="44" operator="equal">
      <formula>"r"</formula>
    </cfRule>
    <cfRule type="cellIs" dxfId="84" priority="45" operator="equal">
      <formula>"a"</formula>
    </cfRule>
    <cfRule type="cellIs" dxfId="83" priority="46" operator="equal">
      <formula>"@"</formula>
    </cfRule>
  </conditionalFormatting>
  <conditionalFormatting sqref="J13">
    <cfRule type="cellIs" dxfId="82" priority="39" operator="equal">
      <formula>"g"</formula>
    </cfRule>
    <cfRule type="cellIs" dxfId="81" priority="40" operator="equal">
      <formula>"c"</formula>
    </cfRule>
  </conditionalFormatting>
  <conditionalFormatting sqref="J14">
    <cfRule type="cellIs" dxfId="80" priority="33" operator="equal">
      <formula>"g"</formula>
    </cfRule>
    <cfRule type="cellIs" dxfId="79" priority="34" operator="equal">
      <formula>"c"</formula>
    </cfRule>
  </conditionalFormatting>
  <conditionalFormatting sqref="J14">
    <cfRule type="cellIs" dxfId="78" priority="35" operator="equal">
      <formula>"="</formula>
    </cfRule>
    <cfRule type="cellIs" dxfId="77" priority="36" operator="equal">
      <formula>"r"</formula>
    </cfRule>
    <cfRule type="cellIs" dxfId="76" priority="37" operator="equal">
      <formula>"a"</formula>
    </cfRule>
    <cfRule type="cellIs" dxfId="75" priority="38" operator="equal">
      <formula>"@"</formula>
    </cfRule>
  </conditionalFormatting>
  <conditionalFormatting sqref="J14">
    <cfRule type="cellIs" dxfId="74" priority="31" operator="equal">
      <formula>"g"</formula>
    </cfRule>
    <cfRule type="cellIs" dxfId="73" priority="32" operator="equal">
      <formula>"c"</formula>
    </cfRule>
  </conditionalFormatting>
  <conditionalFormatting sqref="J20">
    <cfRule type="cellIs" dxfId="72" priority="27" operator="equal">
      <formula>"="</formula>
    </cfRule>
    <cfRule type="cellIs" dxfId="71" priority="28" operator="equal">
      <formula>"r"</formula>
    </cfRule>
    <cfRule type="cellIs" dxfId="70" priority="29" operator="equal">
      <formula>"a"</formula>
    </cfRule>
    <cfRule type="cellIs" dxfId="69" priority="30" operator="equal">
      <formula>"@"</formula>
    </cfRule>
  </conditionalFormatting>
  <conditionalFormatting sqref="J20">
    <cfRule type="cellIs" dxfId="68" priority="25" operator="equal">
      <formula>"g"</formula>
    </cfRule>
    <cfRule type="cellIs" dxfId="67" priority="26" operator="equal">
      <formula>"c"</formula>
    </cfRule>
  </conditionalFormatting>
  <conditionalFormatting sqref="J19">
    <cfRule type="cellIs" dxfId="66" priority="15" operator="equal">
      <formula>"="</formula>
    </cfRule>
    <cfRule type="cellIs" dxfId="65" priority="16" operator="equal">
      <formula>"r"</formula>
    </cfRule>
    <cfRule type="cellIs" dxfId="64" priority="17" operator="equal">
      <formula>"a"</formula>
    </cfRule>
    <cfRule type="cellIs" dxfId="63" priority="18" operator="equal">
      <formula>"@"</formula>
    </cfRule>
  </conditionalFormatting>
  <conditionalFormatting sqref="J19">
    <cfRule type="cellIs" dxfId="62" priority="13" operator="equal">
      <formula>"g"</formula>
    </cfRule>
    <cfRule type="cellIs" dxfId="61" priority="14" operator="equal">
      <formula>"c"</formula>
    </cfRule>
  </conditionalFormatting>
  <conditionalFormatting sqref="J18">
    <cfRule type="cellIs" dxfId="60" priority="7" operator="equal">
      <formula>"g"</formula>
    </cfRule>
    <cfRule type="cellIs" dxfId="59" priority="8" operator="equal">
      <formula>"c"</formula>
    </cfRule>
  </conditionalFormatting>
  <conditionalFormatting sqref="J18">
    <cfRule type="cellIs" dxfId="58" priority="9" operator="equal">
      <formula>"="</formula>
    </cfRule>
    <cfRule type="cellIs" dxfId="57" priority="10" operator="equal">
      <formula>"r"</formula>
    </cfRule>
    <cfRule type="cellIs" dxfId="56" priority="11" operator="equal">
      <formula>"a"</formula>
    </cfRule>
    <cfRule type="cellIs" dxfId="55" priority="12" operator="equal">
      <formula>"@"</formula>
    </cfRule>
  </conditionalFormatting>
  <conditionalFormatting sqref="J21">
    <cfRule type="cellIs" dxfId="54" priority="1" operator="equal">
      <formula>"g"</formula>
    </cfRule>
    <cfRule type="cellIs" dxfId="53" priority="2" operator="equal">
      <formula>"c"</formula>
    </cfRule>
  </conditionalFormatting>
  <conditionalFormatting sqref="J21">
    <cfRule type="cellIs" dxfId="52" priority="3" operator="equal">
      <formula>"="</formula>
    </cfRule>
    <cfRule type="cellIs" dxfId="51" priority="4" operator="equal">
      <formula>"r"</formula>
    </cfRule>
    <cfRule type="cellIs" dxfId="50" priority="5" operator="equal">
      <formula>"a"</formula>
    </cfRule>
    <cfRule type="cellIs" dxfId="49" priority="6" operator="equal">
      <formula>"@"</formula>
    </cfRule>
  </conditionalFormatting>
  <dataValidations count="1">
    <dataValidation type="list" allowBlank="1" showErrorMessage="1" sqref="K21">
      <formula1>#REF!</formula1>
    </dataValidation>
  </dataValidations>
  <printOptions horizontalCentered="1"/>
  <pageMargins left="0.23622047244094491" right="0.23622047244094491" top="0.55118110236220474" bottom="0.55118110236220474" header="0.31496062992125984" footer="0.31496062992125984"/>
  <pageSetup paperSize="8" scale="54"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8">
        <x14:dataValidation type="list" allowBlank="1" showErrorMessage="1">
          <x14:formula1>
            <xm:f>'lookup lists'!$C$1:$C$3</xm:f>
          </x14:formula1>
          <xm:sqref>K22 K12</xm:sqref>
        </x14:dataValidation>
        <x14:dataValidation type="list" allowBlank="1" showErrorMessage="1">
          <x14:formula1>
            <xm:f>'[1]lookup lists'!#REF!</xm:f>
          </x14:formula1>
          <xm:sqref>J10:J11 K10 K14</xm:sqref>
        </x14:dataValidation>
        <x14:dataValidation type="list" allowBlank="1" showErrorMessage="1">
          <x14:formula1>
            <xm:f>'[3]lookup lists'!#REF!</xm:f>
          </x14:formula1>
          <xm:sqref>K16:K17 K11</xm:sqref>
        </x14:dataValidation>
        <x14:dataValidation type="list" allowBlank="1" showErrorMessage="1">
          <x14:formula1>
            <xm:f>'lookup lists'!$A$1:$A$6</xm:f>
          </x14:formula1>
          <xm:sqref>J12 J14 J19 J16:J17 J22</xm:sqref>
        </x14:dataValidation>
        <x14:dataValidation type="list" allowBlank="1" showErrorMessage="1">
          <x14:formula1>
            <xm:f>'[1]lookup lists'!#REF!</xm:f>
          </x14:formula1>
          <xm:sqref>J13 J15</xm:sqref>
        </x14:dataValidation>
        <x14:dataValidation type="list" allowBlank="1" showErrorMessage="1">
          <x14:formula1>
            <xm:f>'[1]lookup lists'!#REF!</xm:f>
          </x14:formula1>
          <xm:sqref>K15 K13</xm:sqref>
        </x14:dataValidation>
        <x14:dataValidation type="list" allowBlank="1" showErrorMessage="1">
          <x14:formula1>
            <xm:f>'[1]lookup lists'!#REF!</xm:f>
          </x14:formula1>
          <xm:sqref>J20</xm:sqref>
        </x14:dataValidation>
        <x14:dataValidation type="list" allowBlank="1" showErrorMessage="1">
          <x14:formula1>
            <xm:f>'[1]lookup lists'!#REF!</xm:f>
          </x14:formula1>
          <xm:sqref>K18:K20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76"/>
  <sheetViews>
    <sheetView topLeftCell="A32" workbookViewId="0">
      <selection activeCell="I43" sqref="I43"/>
    </sheetView>
  </sheetViews>
  <sheetFormatPr defaultRowHeight="15" x14ac:dyDescent="0.2"/>
  <cols>
    <col min="2" max="2" width="14.21875" customWidth="1"/>
    <col min="9" max="9" width="15.6640625" customWidth="1"/>
    <col min="10" max="10" width="15.33203125" customWidth="1"/>
  </cols>
  <sheetData>
    <row r="1" spans="1:14" ht="34.5" x14ac:dyDescent="0.2">
      <c r="A1" s="261" t="s">
        <v>106</v>
      </c>
      <c r="B1" s="514"/>
      <c r="D1" s="250" t="s">
        <v>85</v>
      </c>
    </row>
    <row r="2" spans="1:14" ht="34.5" x14ac:dyDescent="0.2">
      <c r="A2" s="261" t="s">
        <v>107</v>
      </c>
      <c r="B2" s="514"/>
      <c r="D2" s="250" t="s">
        <v>87</v>
      </c>
    </row>
    <row r="3" spans="1:14" ht="34.5" x14ac:dyDescent="0.2">
      <c r="A3" s="262" t="s">
        <v>108</v>
      </c>
      <c r="B3" s="515"/>
      <c r="D3" s="250" t="s">
        <v>86</v>
      </c>
    </row>
    <row r="4" spans="1:14" ht="20.25" x14ac:dyDescent="0.2">
      <c r="A4" s="261" t="s">
        <v>105</v>
      </c>
      <c r="B4" s="514"/>
    </row>
    <row r="5" spans="1:14" ht="15.75" x14ac:dyDescent="0.2">
      <c r="A5" s="264" t="s">
        <v>112</v>
      </c>
      <c r="B5" s="264"/>
    </row>
    <row r="6" spans="1:14" ht="15.75" x14ac:dyDescent="0.2">
      <c r="A6" s="264" t="s">
        <v>113</v>
      </c>
      <c r="B6" s="264"/>
    </row>
    <row r="10" spans="1:14" x14ac:dyDescent="0.2">
      <c r="C10" t="s">
        <v>238</v>
      </c>
    </row>
    <row r="11" spans="1:14" ht="57" customHeight="1" thickBot="1" x14ac:dyDescent="0.25">
      <c r="C11">
        <v>1</v>
      </c>
      <c r="D11">
        <v>2</v>
      </c>
      <c r="E11">
        <v>3</v>
      </c>
      <c r="F11">
        <v>4</v>
      </c>
      <c r="G11">
        <v>5</v>
      </c>
      <c r="I11" s="482" t="s">
        <v>514</v>
      </c>
      <c r="J11" s="482" t="s">
        <v>515</v>
      </c>
    </row>
    <row r="12" spans="1:14" ht="24" thickBot="1" x14ac:dyDescent="0.25">
      <c r="A12" s="283" t="s">
        <v>106</v>
      </c>
      <c r="B12" s="516"/>
      <c r="C12" s="433">
        <f>'Corporate Priority 1'!C32</f>
        <v>3</v>
      </c>
      <c r="D12" s="433">
        <f>'Corporate Priority 2'!C32</f>
        <v>5</v>
      </c>
      <c r="E12" s="433">
        <f>'Corporate Priority 3'!C46</f>
        <v>7</v>
      </c>
      <c r="F12" s="433">
        <f>'Corporate Priority 4'!C40</f>
        <v>7</v>
      </c>
      <c r="G12" s="433">
        <f>'Corporate Priority 5'!C39</f>
        <v>5</v>
      </c>
      <c r="H12" s="283" t="s">
        <v>106</v>
      </c>
      <c r="I12" s="458">
        <f>SUM(C12:G12)/SUM(C12:G14)</f>
        <v>0.47368421052631576</v>
      </c>
      <c r="J12" s="458">
        <v>0.49299999999999999</v>
      </c>
      <c r="L12" s="212" t="s">
        <v>289</v>
      </c>
      <c r="M12">
        <f>SUM(C12:G12)</f>
        <v>27</v>
      </c>
      <c r="N12" s="517">
        <f>M12/SUM(M12:M16)</f>
        <v>0.375</v>
      </c>
    </row>
    <row r="13" spans="1:14" ht="24" thickBot="1" x14ac:dyDescent="0.25">
      <c r="A13" s="279" t="s">
        <v>108</v>
      </c>
      <c r="B13" s="518"/>
      <c r="C13" s="433">
        <f>'Corporate Priority 1'!C33</f>
        <v>6</v>
      </c>
      <c r="D13" s="433">
        <f>'Corporate Priority 2'!C33</f>
        <v>1</v>
      </c>
      <c r="E13" s="433">
        <f>'Corporate Priority 3'!C47</f>
        <v>2</v>
      </c>
      <c r="F13" s="433">
        <f>'Corporate Priority 4'!C41</f>
        <v>3</v>
      </c>
      <c r="G13" s="433">
        <f>'Corporate Priority 5'!C40</f>
        <v>2</v>
      </c>
      <c r="H13" s="279" t="s">
        <v>108</v>
      </c>
      <c r="I13" s="458">
        <f>SUM(C13:G13)/SUM(C12:G14)</f>
        <v>0.24561403508771928</v>
      </c>
      <c r="J13" s="458">
        <v>0.104</v>
      </c>
      <c r="L13" s="212" t="s">
        <v>290</v>
      </c>
      <c r="M13">
        <f t="shared" ref="M13:M14" si="0">SUM(C13:G13)</f>
        <v>14</v>
      </c>
      <c r="N13" s="517">
        <f>M13/SUM(M12:M16)</f>
        <v>0.19444444444444445</v>
      </c>
    </row>
    <row r="14" spans="1:14" ht="24" thickBot="1" x14ac:dyDescent="0.25">
      <c r="A14" s="278" t="s">
        <v>107</v>
      </c>
      <c r="B14" s="519"/>
      <c r="C14" s="433">
        <f>'Corporate Priority 1'!C34</f>
        <v>6</v>
      </c>
      <c r="D14" s="433">
        <f>'Corporate Priority 2'!C34</f>
        <v>3</v>
      </c>
      <c r="E14" s="433">
        <f>'Corporate Priority 3'!C48</f>
        <v>3</v>
      </c>
      <c r="F14" s="433">
        <f>'Corporate Priority 4'!C42</f>
        <v>2</v>
      </c>
      <c r="G14" s="433">
        <f>'Corporate Priority 5'!C41</f>
        <v>2</v>
      </c>
      <c r="H14" s="278" t="s">
        <v>107</v>
      </c>
      <c r="I14" s="458">
        <f>SUM(C14:G14)/SUM(C12:G14)</f>
        <v>0.2807017543859649</v>
      </c>
      <c r="J14" s="458">
        <v>0.40300000000000002</v>
      </c>
      <c r="L14" s="212" t="s">
        <v>291</v>
      </c>
      <c r="M14">
        <f t="shared" si="0"/>
        <v>16</v>
      </c>
      <c r="N14" s="517">
        <f>M14/SUM(M12:M16)</f>
        <v>0.22222222222222221</v>
      </c>
    </row>
    <row r="15" spans="1:14" ht="21" thickBot="1" x14ac:dyDescent="0.25">
      <c r="A15" s="419" t="s">
        <v>105</v>
      </c>
      <c r="B15" s="520"/>
      <c r="C15" s="433">
        <f>'Corporate Priority 1'!C35</f>
        <v>0</v>
      </c>
      <c r="D15" s="433">
        <f>'Corporate Priority 2'!C35</f>
        <v>0</v>
      </c>
      <c r="E15" s="433">
        <f>'Corporate Priority 3'!C49</f>
        <v>0</v>
      </c>
      <c r="F15" s="433">
        <f>'Corporate Priority 4'!C43</f>
        <v>0</v>
      </c>
      <c r="G15" s="433">
        <f>'Corporate Priority 5'!C42</f>
        <v>0</v>
      </c>
      <c r="J15" s="458"/>
      <c r="L15" s="212" t="s">
        <v>292</v>
      </c>
      <c r="M15">
        <f>SUM(C16:G16)</f>
        <v>12</v>
      </c>
      <c r="N15" s="517">
        <f>M15/SUM(M12:M16)</f>
        <v>0.16666666666666666</v>
      </c>
    </row>
    <row r="16" spans="1:14" ht="21" thickBot="1" x14ac:dyDescent="0.25">
      <c r="A16" s="420" t="s">
        <v>112</v>
      </c>
      <c r="B16" s="521"/>
      <c r="C16" s="433">
        <f>'Corporate Priority 1'!C36</f>
        <v>1</v>
      </c>
      <c r="D16" s="433">
        <f>'Corporate Priority 2'!C36</f>
        <v>1</v>
      </c>
      <c r="E16" s="433">
        <f>'Corporate Priority 3'!C50</f>
        <v>6</v>
      </c>
      <c r="F16" s="433">
        <f>'Corporate Priority 4'!C44</f>
        <v>1</v>
      </c>
      <c r="G16" s="433">
        <f>'Corporate Priority 5'!C43</f>
        <v>3</v>
      </c>
      <c r="J16" s="458"/>
      <c r="L16" s="212" t="s">
        <v>293</v>
      </c>
      <c r="M16">
        <f>SUM(C17:G17)</f>
        <v>3</v>
      </c>
      <c r="N16" s="517">
        <f>M16/SUM(M12:M16)</f>
        <v>4.1666666666666664E-2</v>
      </c>
    </row>
    <row r="17" spans="1:13" ht="21" thickBot="1" x14ac:dyDescent="0.25">
      <c r="A17" s="421" t="s">
        <v>113</v>
      </c>
      <c r="B17" s="522"/>
      <c r="C17" s="433">
        <f>'Corporate Priority 1'!C37</f>
        <v>0</v>
      </c>
      <c r="D17" s="433">
        <f>'Corporate Priority 2'!C37</f>
        <v>1</v>
      </c>
      <c r="E17" s="433">
        <f>'Corporate Priority 3'!C51</f>
        <v>1</v>
      </c>
      <c r="F17" s="433">
        <f>'Corporate Priority 4'!C45</f>
        <v>0</v>
      </c>
      <c r="G17" s="433">
        <f>'Corporate Priority 5'!C44</f>
        <v>1</v>
      </c>
      <c r="J17" s="458"/>
    </row>
    <row r="18" spans="1:13" ht="35.25" thickBot="1" x14ac:dyDescent="0.5">
      <c r="A18" s="438" t="s">
        <v>85</v>
      </c>
      <c r="B18" s="523"/>
      <c r="C18" s="433">
        <f>'Corporate Priority 1'!C38</f>
        <v>6</v>
      </c>
      <c r="D18" s="433">
        <f>'Corporate Priority 2'!C38</f>
        <v>5</v>
      </c>
      <c r="E18" s="433">
        <f>'Corporate Priority 3'!C52</f>
        <v>8</v>
      </c>
      <c r="F18" s="433">
        <f>'Corporate Priority 4'!C46</f>
        <v>9</v>
      </c>
      <c r="G18" s="433">
        <f>'Corporate Priority 5'!C45</f>
        <v>6</v>
      </c>
      <c r="H18" s="438" t="s">
        <v>85</v>
      </c>
      <c r="I18" s="458">
        <f>SUM(C18:G18)/SUM(C18:G20)</f>
        <v>0.55737704918032782</v>
      </c>
      <c r="J18" s="458">
        <v>0.36</v>
      </c>
      <c r="L18" s="212" t="s">
        <v>294</v>
      </c>
      <c r="M18">
        <f>SUM(C20:G20)</f>
        <v>16</v>
      </c>
    </row>
    <row r="19" spans="1:13" ht="35.25" thickBot="1" x14ac:dyDescent="0.5">
      <c r="A19" s="439" t="s">
        <v>87</v>
      </c>
      <c r="B19" s="524"/>
      <c r="C19" s="433">
        <f>'Corporate Priority 1'!C39</f>
        <v>0</v>
      </c>
      <c r="D19" s="433">
        <f>'Corporate Priority 2'!C39</f>
        <v>2</v>
      </c>
      <c r="E19" s="433">
        <f>'Corporate Priority 3'!C53</f>
        <v>3</v>
      </c>
      <c r="F19" s="433">
        <f>'Corporate Priority 4'!C47</f>
        <v>3</v>
      </c>
      <c r="G19" s="433">
        <f>'Corporate Priority 5'!C46</f>
        <v>3</v>
      </c>
      <c r="H19" s="439" t="s">
        <v>87</v>
      </c>
      <c r="I19" s="458">
        <f>SUM(C19:G19)/SUM(C18:G20)</f>
        <v>0.18032786885245902</v>
      </c>
      <c r="J19" s="458">
        <v>0.188</v>
      </c>
      <c r="L19" s="212" t="s">
        <v>295</v>
      </c>
      <c r="M19">
        <f t="shared" ref="M19:M21" si="1">SUM(C19:G19)</f>
        <v>11</v>
      </c>
    </row>
    <row r="20" spans="1:13" ht="35.25" thickBot="1" x14ac:dyDescent="0.5">
      <c r="A20" s="442" t="s">
        <v>86</v>
      </c>
      <c r="B20" s="525"/>
      <c r="C20" s="433">
        <f>'Corporate Priority 1'!C40</f>
        <v>9</v>
      </c>
      <c r="D20" s="433">
        <f>'Corporate Priority 2'!C40</f>
        <v>2</v>
      </c>
      <c r="E20" s="433">
        <f>'Corporate Priority 3'!C54</f>
        <v>3</v>
      </c>
      <c r="F20" s="433">
        <f>'Corporate Priority 4'!C48</f>
        <v>1</v>
      </c>
      <c r="G20" s="433">
        <f>'Corporate Priority 5'!C47</f>
        <v>1</v>
      </c>
      <c r="H20" s="442" t="s">
        <v>86</v>
      </c>
      <c r="I20" s="458">
        <f>SUM(C20:G20)/SUM(C18:G20)</f>
        <v>0.26229508196721313</v>
      </c>
      <c r="J20" s="458">
        <v>0.45200000000000001</v>
      </c>
      <c r="L20" s="212" t="s">
        <v>296</v>
      </c>
      <c r="M20">
        <f>SUM(C18:G18)</f>
        <v>34</v>
      </c>
    </row>
    <row r="21" spans="1:13" ht="35.25" thickBot="1" x14ac:dyDescent="0.5">
      <c r="A21" s="446"/>
      <c r="B21" s="526"/>
      <c r="C21" s="433">
        <f>'Corporate Priority 1'!C41</f>
        <v>1</v>
      </c>
      <c r="D21" s="433">
        <f>'Corporate Priority 2'!C41</f>
        <v>2</v>
      </c>
      <c r="E21" s="433">
        <f>'Corporate Priority 3'!C55</f>
        <v>5</v>
      </c>
      <c r="F21" s="433">
        <f>'Corporate Priority 4'!C49</f>
        <v>0</v>
      </c>
      <c r="G21" s="433">
        <f>'Corporate Priority 5'!C48</f>
        <v>3</v>
      </c>
      <c r="L21" s="212" t="s">
        <v>247</v>
      </c>
      <c r="M21">
        <f t="shared" si="1"/>
        <v>11</v>
      </c>
    </row>
    <row r="24" spans="1:13" x14ac:dyDescent="0.2">
      <c r="B24" s="527" t="s">
        <v>297</v>
      </c>
      <c r="C24" s="527" t="s">
        <v>298</v>
      </c>
      <c r="D24" s="527" t="s">
        <v>299</v>
      </c>
      <c r="E24" s="527" t="s">
        <v>300</v>
      </c>
      <c r="F24" s="528" t="s">
        <v>301</v>
      </c>
      <c r="G24" s="528" t="s">
        <v>302</v>
      </c>
    </row>
    <row r="25" spans="1:13" x14ac:dyDescent="0.2">
      <c r="B25" s="527" t="s">
        <v>303</v>
      </c>
      <c r="C25" s="527">
        <f>C12</f>
        <v>3</v>
      </c>
      <c r="D25" s="527">
        <f>C13</f>
        <v>6</v>
      </c>
      <c r="E25" s="527">
        <f>C14</f>
        <v>6</v>
      </c>
      <c r="F25" s="527">
        <f>C16</f>
        <v>1</v>
      </c>
      <c r="G25" s="527">
        <f>C17</f>
        <v>0</v>
      </c>
    </row>
    <row r="26" spans="1:13" x14ac:dyDescent="0.2">
      <c r="B26" s="527" t="s">
        <v>304</v>
      </c>
      <c r="C26" s="527">
        <f>D12</f>
        <v>5</v>
      </c>
      <c r="D26" s="527">
        <f>D13</f>
        <v>1</v>
      </c>
      <c r="E26" s="527">
        <f>D14</f>
        <v>3</v>
      </c>
      <c r="F26" s="527">
        <f>D16</f>
        <v>1</v>
      </c>
      <c r="G26" s="527">
        <f>D17</f>
        <v>1</v>
      </c>
    </row>
    <row r="27" spans="1:13" x14ac:dyDescent="0.2">
      <c r="B27" s="527" t="s">
        <v>305</v>
      </c>
      <c r="C27" s="527">
        <f>E12</f>
        <v>7</v>
      </c>
      <c r="D27" s="527">
        <f>E13</f>
        <v>2</v>
      </c>
      <c r="E27" s="527">
        <f>E14</f>
        <v>3</v>
      </c>
      <c r="F27" s="527">
        <f>E16</f>
        <v>6</v>
      </c>
      <c r="G27" s="527">
        <f>E17</f>
        <v>1</v>
      </c>
    </row>
    <row r="28" spans="1:13" x14ac:dyDescent="0.2">
      <c r="B28" s="527" t="s">
        <v>306</v>
      </c>
      <c r="C28" s="527">
        <f>F12</f>
        <v>7</v>
      </c>
      <c r="D28" s="527">
        <f>F13</f>
        <v>3</v>
      </c>
      <c r="E28" s="527">
        <f>F14</f>
        <v>2</v>
      </c>
      <c r="F28" s="527">
        <f>F16</f>
        <v>1</v>
      </c>
      <c r="G28" s="527">
        <f>F17</f>
        <v>0</v>
      </c>
    </row>
    <row r="29" spans="1:13" x14ac:dyDescent="0.2">
      <c r="B29" s="527" t="s">
        <v>307</v>
      </c>
      <c r="C29" s="527">
        <f>G12</f>
        <v>5</v>
      </c>
      <c r="D29" s="527">
        <f>G13</f>
        <v>2</v>
      </c>
      <c r="E29" s="527">
        <f>G14</f>
        <v>2</v>
      </c>
      <c r="F29" s="527">
        <f>G16</f>
        <v>3</v>
      </c>
      <c r="G29" s="527">
        <f>G17</f>
        <v>1</v>
      </c>
    </row>
    <row r="31" spans="1:13" x14ac:dyDescent="0.2">
      <c r="B31" s="527" t="s">
        <v>297</v>
      </c>
      <c r="C31" s="528" t="s">
        <v>296</v>
      </c>
      <c r="D31" s="527" t="s">
        <v>308</v>
      </c>
      <c r="E31" s="528" t="s">
        <v>294</v>
      </c>
      <c r="F31" s="528" t="s">
        <v>309</v>
      </c>
    </row>
    <row r="32" spans="1:13" x14ac:dyDescent="0.2">
      <c r="B32" s="527" t="s">
        <v>310</v>
      </c>
      <c r="C32" s="527">
        <f>G18</f>
        <v>6</v>
      </c>
      <c r="D32" s="527">
        <f>G19</f>
        <v>3</v>
      </c>
      <c r="E32" s="527">
        <f>G20</f>
        <v>1</v>
      </c>
      <c r="F32" s="527">
        <f>G21</f>
        <v>3</v>
      </c>
    </row>
    <row r="33" spans="2:8" x14ac:dyDescent="0.2">
      <c r="B33" s="527" t="s">
        <v>306</v>
      </c>
      <c r="C33" s="527">
        <f>F18</f>
        <v>9</v>
      </c>
      <c r="D33" s="527">
        <f>F19</f>
        <v>3</v>
      </c>
      <c r="E33" s="527">
        <f>F20</f>
        <v>1</v>
      </c>
      <c r="F33" s="527">
        <f>F21</f>
        <v>0</v>
      </c>
    </row>
    <row r="34" spans="2:8" x14ac:dyDescent="0.2">
      <c r="B34" s="527" t="s">
        <v>305</v>
      </c>
      <c r="C34" s="527">
        <f>E18</f>
        <v>8</v>
      </c>
      <c r="D34" s="527">
        <f>E19</f>
        <v>3</v>
      </c>
      <c r="E34" s="527">
        <f>E20</f>
        <v>3</v>
      </c>
      <c r="F34" s="527">
        <f>E21</f>
        <v>5</v>
      </c>
    </row>
    <row r="35" spans="2:8" x14ac:dyDescent="0.2">
      <c r="B35" s="527" t="s">
        <v>304</v>
      </c>
      <c r="C35" s="527">
        <f>D18</f>
        <v>5</v>
      </c>
      <c r="D35" s="527">
        <f>D19</f>
        <v>2</v>
      </c>
      <c r="E35" s="527">
        <f>D20</f>
        <v>2</v>
      </c>
      <c r="F35" s="527">
        <f>D21</f>
        <v>2</v>
      </c>
    </row>
    <row r="36" spans="2:8" x14ac:dyDescent="0.2">
      <c r="B36" s="527" t="s">
        <v>303</v>
      </c>
      <c r="C36" s="527">
        <f>C18</f>
        <v>6</v>
      </c>
      <c r="D36" s="527">
        <f>C19</f>
        <v>0</v>
      </c>
      <c r="E36" s="527">
        <f>C20</f>
        <v>9</v>
      </c>
      <c r="F36" s="527">
        <f>C21</f>
        <v>1</v>
      </c>
    </row>
    <row r="38" spans="2:8" x14ac:dyDescent="0.2">
      <c r="C38" s="212" t="s">
        <v>311</v>
      </c>
      <c r="D38" s="212" t="s">
        <v>312</v>
      </c>
      <c r="E38" s="529" t="s">
        <v>321</v>
      </c>
      <c r="F38" s="600" t="s">
        <v>359</v>
      </c>
      <c r="G38" s="212" t="s">
        <v>311</v>
      </c>
      <c r="H38" s="212"/>
    </row>
    <row r="39" spans="2:8" x14ac:dyDescent="0.2">
      <c r="B39" s="212" t="s">
        <v>290</v>
      </c>
      <c r="C39">
        <f>(13/43)*100</f>
        <v>30.232558139534881</v>
      </c>
      <c r="D39">
        <f>(21/58)*100</f>
        <v>36.206896551724135</v>
      </c>
      <c r="E39">
        <f>(15/57)*100</f>
        <v>26.315789473684209</v>
      </c>
      <c r="F39">
        <f>(7/67)*100</f>
        <v>10.44776119402985</v>
      </c>
      <c r="G39">
        <f>(SUM(C13:G13)/57)*100</f>
        <v>24.561403508771928</v>
      </c>
    </row>
    <row r="40" spans="2:8" x14ac:dyDescent="0.2">
      <c r="B40" s="212" t="s">
        <v>291</v>
      </c>
      <c r="C40">
        <f>(11/43)*100</f>
        <v>25.581395348837212</v>
      </c>
      <c r="D40">
        <f>(14/58)*100</f>
        <v>24.137931034482758</v>
      </c>
      <c r="E40">
        <f>(17/57)*100</f>
        <v>29.82456140350877</v>
      </c>
      <c r="F40">
        <f>(27/67)*100</f>
        <v>40.298507462686565</v>
      </c>
      <c r="G40">
        <f>(SUM(C14:G14)/57)*100</f>
        <v>28.07017543859649</v>
      </c>
    </row>
    <row r="41" spans="2:8" x14ac:dyDescent="0.2">
      <c r="B41" s="212" t="s">
        <v>289</v>
      </c>
      <c r="C41">
        <f>(19/43)*100</f>
        <v>44.186046511627907</v>
      </c>
      <c r="D41">
        <f>(23/58)*100</f>
        <v>39.655172413793103</v>
      </c>
      <c r="E41">
        <f>(25/57)*100</f>
        <v>43.859649122807014</v>
      </c>
      <c r="F41">
        <f>(33/67)*100</f>
        <v>49.253731343283583</v>
      </c>
      <c r="G41">
        <f>(SUM(C12:G12)/57)*100</f>
        <v>47.368421052631575</v>
      </c>
    </row>
    <row r="42" spans="2:8" x14ac:dyDescent="0.2">
      <c r="B42" s="212" t="s">
        <v>292</v>
      </c>
      <c r="C42">
        <v>16</v>
      </c>
      <c r="D42">
        <v>16</v>
      </c>
      <c r="E42">
        <v>19</v>
      </c>
      <c r="F42">
        <v>19</v>
      </c>
      <c r="G42">
        <f>SUM(C16:G16)</f>
        <v>12</v>
      </c>
    </row>
    <row r="43" spans="2:8" x14ac:dyDescent="0.2">
      <c r="B43" s="212" t="s">
        <v>293</v>
      </c>
      <c r="C43">
        <v>43</v>
      </c>
      <c r="D43">
        <v>29</v>
      </c>
      <c r="E43">
        <v>19</v>
      </c>
      <c r="F43">
        <v>19</v>
      </c>
      <c r="G43">
        <f>SUM(C17:G17)</f>
        <v>3</v>
      </c>
    </row>
    <row r="46" spans="2:8" x14ac:dyDescent="0.2">
      <c r="C46">
        <v>1</v>
      </c>
      <c r="D46">
        <v>2</v>
      </c>
      <c r="E46">
        <v>3</v>
      </c>
      <c r="F46">
        <v>4</v>
      </c>
      <c r="G46">
        <v>5</v>
      </c>
    </row>
    <row r="47" spans="2:8" x14ac:dyDescent="0.2">
      <c r="B47" s="212" t="s">
        <v>313</v>
      </c>
      <c r="C47">
        <v>3</v>
      </c>
      <c r="D47">
        <v>0</v>
      </c>
      <c r="E47">
        <v>2</v>
      </c>
      <c r="F47">
        <v>0</v>
      </c>
      <c r="G47">
        <v>2</v>
      </c>
    </row>
    <row r="49" spans="2:9" x14ac:dyDescent="0.2">
      <c r="C49">
        <v>1</v>
      </c>
      <c r="D49">
        <v>2</v>
      </c>
      <c r="E49">
        <v>3</v>
      </c>
      <c r="F49">
        <v>4</v>
      </c>
      <c r="G49">
        <v>5</v>
      </c>
    </row>
    <row r="50" spans="2:9" x14ac:dyDescent="0.2">
      <c r="B50" s="212" t="s">
        <v>314</v>
      </c>
      <c r="C50">
        <v>3</v>
      </c>
      <c r="D50">
        <v>0</v>
      </c>
      <c r="E50">
        <v>3</v>
      </c>
      <c r="F50">
        <v>1</v>
      </c>
      <c r="G50">
        <v>2</v>
      </c>
    </row>
    <row r="53" spans="2:9" x14ac:dyDescent="0.2">
      <c r="B53" t="s">
        <v>323</v>
      </c>
    </row>
    <row r="54" spans="2:9" x14ac:dyDescent="0.2">
      <c r="B54" s="212" t="s">
        <v>289</v>
      </c>
      <c r="C54">
        <v>9</v>
      </c>
      <c r="D54" s="517">
        <f>C54/25</f>
        <v>0.36</v>
      </c>
    </row>
    <row r="55" spans="2:9" x14ac:dyDescent="0.2">
      <c r="B55" s="212" t="s">
        <v>290</v>
      </c>
      <c r="C55">
        <v>5</v>
      </c>
      <c r="D55" s="517">
        <f>C55/25</f>
        <v>0.2</v>
      </c>
    </row>
    <row r="56" spans="2:9" x14ac:dyDescent="0.2">
      <c r="B56" s="212" t="s">
        <v>291</v>
      </c>
      <c r="C56">
        <v>9</v>
      </c>
      <c r="D56" s="517">
        <f>C56/25</f>
        <v>0.36</v>
      </c>
    </row>
    <row r="57" spans="2:9" x14ac:dyDescent="0.2">
      <c r="B57" s="212" t="s">
        <v>293</v>
      </c>
      <c r="C57">
        <v>1</v>
      </c>
      <c r="D57" s="517">
        <f>C57/25</f>
        <v>0.04</v>
      </c>
    </row>
    <row r="58" spans="2:9" x14ac:dyDescent="0.2">
      <c r="B58" s="212" t="s">
        <v>292</v>
      </c>
      <c r="C58">
        <v>1</v>
      </c>
      <c r="D58" s="517">
        <f>C58/25</f>
        <v>0.04</v>
      </c>
    </row>
    <row r="60" spans="2:9" x14ac:dyDescent="0.2">
      <c r="B60" s="212" t="s">
        <v>294</v>
      </c>
      <c r="C60">
        <v>5</v>
      </c>
      <c r="I60" s="529"/>
    </row>
    <row r="61" spans="2:9" x14ac:dyDescent="0.2">
      <c r="B61" s="212" t="s">
        <v>295</v>
      </c>
      <c r="C61">
        <v>4</v>
      </c>
    </row>
    <row r="62" spans="2:9" x14ac:dyDescent="0.2">
      <c r="B62" s="212" t="s">
        <v>296</v>
      </c>
      <c r="C62">
        <v>14</v>
      </c>
    </row>
    <row r="63" spans="2:9" x14ac:dyDescent="0.2">
      <c r="B63" s="212" t="s">
        <v>247</v>
      </c>
      <c r="C63">
        <v>2</v>
      </c>
    </row>
    <row r="66" spans="2:2" x14ac:dyDescent="0.2">
      <c r="B66" s="212" t="s">
        <v>340</v>
      </c>
    </row>
    <row r="67" spans="2:2" x14ac:dyDescent="0.2">
      <c r="B67" s="212" t="s">
        <v>341</v>
      </c>
    </row>
    <row r="68" spans="2:2" x14ac:dyDescent="0.2">
      <c r="B68" s="212" t="s">
        <v>343</v>
      </c>
    </row>
    <row r="69" spans="2:2" x14ac:dyDescent="0.2">
      <c r="B69" s="212" t="s">
        <v>344</v>
      </c>
    </row>
    <row r="70" spans="2:2" x14ac:dyDescent="0.2">
      <c r="B70" s="212" t="s">
        <v>342</v>
      </c>
    </row>
    <row r="72" spans="2:2" x14ac:dyDescent="0.2">
      <c r="B72" s="212" t="s">
        <v>342</v>
      </c>
    </row>
    <row r="73" spans="2:2" x14ac:dyDescent="0.2">
      <c r="B73" s="212" t="s">
        <v>344</v>
      </c>
    </row>
    <row r="74" spans="2:2" x14ac:dyDescent="0.2">
      <c r="B74" s="212" t="s">
        <v>343</v>
      </c>
    </row>
    <row r="75" spans="2:2" x14ac:dyDescent="0.2">
      <c r="B75" s="212" t="s">
        <v>341</v>
      </c>
    </row>
    <row r="76" spans="2:2" x14ac:dyDescent="0.2">
      <c r="B76" s="212" t="s">
        <v>340</v>
      </c>
    </row>
  </sheetData>
  <conditionalFormatting sqref="A12:B12">
    <cfRule type="cellIs" dxfId="48" priority="37" operator="equal">
      <formula>"g"</formula>
    </cfRule>
    <cfRule type="cellIs" dxfId="47" priority="38" operator="equal">
      <formula>"c"</formula>
    </cfRule>
  </conditionalFormatting>
  <conditionalFormatting sqref="A12:B12">
    <cfRule type="cellIs" dxfId="46" priority="39" operator="equal">
      <formula>"="</formula>
    </cfRule>
    <cfRule type="cellIs" dxfId="45" priority="40" operator="equal">
      <formula>"r"</formula>
    </cfRule>
    <cfRule type="cellIs" dxfId="44" priority="41" operator="equal">
      <formula>"a"</formula>
    </cfRule>
    <cfRule type="cellIs" dxfId="43" priority="42" operator="equal">
      <formula>"@"</formula>
    </cfRule>
  </conditionalFormatting>
  <conditionalFormatting sqref="A15:B17">
    <cfRule type="cellIs" dxfId="42" priority="31" operator="equal">
      <formula>"g"</formula>
    </cfRule>
    <cfRule type="cellIs" dxfId="41" priority="32" operator="equal">
      <formula>"c"</formula>
    </cfRule>
  </conditionalFormatting>
  <conditionalFormatting sqref="A15:B17">
    <cfRule type="cellIs" dxfId="40" priority="33" operator="equal">
      <formula>"="</formula>
    </cfRule>
    <cfRule type="cellIs" dxfId="39" priority="34" operator="equal">
      <formula>"r"</formula>
    </cfRule>
    <cfRule type="cellIs" dxfId="38" priority="35" operator="equal">
      <formula>"a"</formula>
    </cfRule>
    <cfRule type="cellIs" dxfId="37" priority="36" operator="equal">
      <formula>"@"</formula>
    </cfRule>
  </conditionalFormatting>
  <conditionalFormatting sqref="A14:B14">
    <cfRule type="cellIs" dxfId="36" priority="25" operator="equal">
      <formula>"g"</formula>
    </cfRule>
    <cfRule type="cellIs" dxfId="35" priority="26" operator="equal">
      <formula>"c"</formula>
    </cfRule>
  </conditionalFormatting>
  <conditionalFormatting sqref="A14:B14">
    <cfRule type="cellIs" dxfId="34" priority="27" operator="equal">
      <formula>"="</formula>
    </cfRule>
    <cfRule type="cellIs" dxfId="33" priority="28" operator="equal">
      <formula>"r"</formula>
    </cfRule>
    <cfRule type="cellIs" dxfId="32" priority="29" operator="equal">
      <formula>"a"</formula>
    </cfRule>
    <cfRule type="cellIs" dxfId="31" priority="30" operator="equal">
      <formula>"@"</formula>
    </cfRule>
  </conditionalFormatting>
  <conditionalFormatting sqref="A13:B13">
    <cfRule type="cellIs" dxfId="30" priority="19" operator="equal">
      <formula>"g"</formula>
    </cfRule>
    <cfRule type="cellIs" dxfId="29" priority="20" operator="equal">
      <formula>"c"</formula>
    </cfRule>
  </conditionalFormatting>
  <conditionalFormatting sqref="A13:B13">
    <cfRule type="cellIs" dxfId="28" priority="21" operator="equal">
      <formula>"="</formula>
    </cfRule>
    <cfRule type="cellIs" dxfId="27" priority="22" operator="equal">
      <formula>"r"</formula>
    </cfRule>
    <cfRule type="cellIs" dxfId="26" priority="23" operator="equal">
      <formula>"a"</formula>
    </cfRule>
    <cfRule type="cellIs" dxfId="25" priority="24" operator="equal">
      <formula>"@"</formula>
    </cfRule>
  </conditionalFormatting>
  <conditionalFormatting sqref="H12">
    <cfRule type="cellIs" dxfId="24" priority="13" operator="equal">
      <formula>"g"</formula>
    </cfRule>
    <cfRule type="cellIs" dxfId="23" priority="14" operator="equal">
      <formula>"c"</formula>
    </cfRule>
  </conditionalFormatting>
  <conditionalFormatting sqref="H12">
    <cfRule type="cellIs" dxfId="22" priority="15" operator="equal">
      <formula>"="</formula>
    </cfRule>
    <cfRule type="cellIs" dxfId="21" priority="16" operator="equal">
      <formula>"r"</formula>
    </cfRule>
    <cfRule type="cellIs" dxfId="20" priority="17" operator="equal">
      <formula>"a"</formula>
    </cfRule>
    <cfRule type="cellIs" dxfId="19" priority="18" operator="equal">
      <formula>"@"</formula>
    </cfRule>
  </conditionalFormatting>
  <conditionalFormatting sqref="H14">
    <cfRule type="cellIs" dxfId="18" priority="7" operator="equal">
      <formula>"g"</formula>
    </cfRule>
    <cfRule type="cellIs" dxfId="17" priority="8" operator="equal">
      <formula>"c"</formula>
    </cfRule>
  </conditionalFormatting>
  <conditionalFormatting sqref="H14">
    <cfRule type="cellIs" dxfId="16" priority="9" operator="equal">
      <formula>"="</formula>
    </cfRule>
    <cfRule type="cellIs" dxfId="15" priority="10" operator="equal">
      <formula>"r"</formula>
    </cfRule>
    <cfRule type="cellIs" dxfId="14" priority="11" operator="equal">
      <formula>"a"</formula>
    </cfRule>
    <cfRule type="cellIs" dxfId="13" priority="12" operator="equal">
      <formula>"@"</formula>
    </cfRule>
  </conditionalFormatting>
  <conditionalFormatting sqref="H13">
    <cfRule type="cellIs" dxfId="12" priority="1" operator="equal">
      <formula>"g"</formula>
    </cfRule>
    <cfRule type="cellIs" dxfId="11" priority="2" operator="equal">
      <formula>"c"</formula>
    </cfRule>
  </conditionalFormatting>
  <conditionalFormatting sqref="H13">
    <cfRule type="cellIs" dxfId="10" priority="3" operator="equal">
      <formula>"="</formula>
    </cfRule>
    <cfRule type="cellIs" dxfId="9" priority="4" operator="equal">
      <formula>"r"</formula>
    </cfRule>
    <cfRule type="cellIs" dxfId="8" priority="5" operator="equal">
      <formula>"a"</formula>
    </cfRule>
    <cfRule type="cellIs" dxfId="7" priority="6" operator="equal">
      <formula>"@"</formula>
    </cfRule>
  </conditionalFormatting>
  <pageMargins left="0.7" right="0.7" top="0.75" bottom="0.75" header="0.3" footer="0.3"/>
  <pageSetup paperSize="8"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RevisionsToTemplate</vt:lpstr>
      <vt:lpstr>Dashboard</vt:lpstr>
      <vt:lpstr>Title Page</vt:lpstr>
      <vt:lpstr>Corporate Priority 1</vt:lpstr>
      <vt:lpstr>Corporate Priority 2</vt:lpstr>
      <vt:lpstr>Corporate Priority 3</vt:lpstr>
      <vt:lpstr>Corporate Priority 4</vt:lpstr>
      <vt:lpstr>Corporate Priority 5</vt:lpstr>
      <vt:lpstr>lookup lists</vt:lpstr>
      <vt:lpstr>FCAF</vt:lpstr>
      <vt:lpstr>EHAT</vt:lpstr>
      <vt:lpstr>EH Triage revised</vt:lpstr>
      <vt:lpstr>ASSESSMENTS-OUTCOMES</vt:lpstr>
      <vt:lpstr>LAC-PARTICIPATION</vt:lpstr>
      <vt:lpstr>Sheet1</vt:lpstr>
      <vt:lpstr>'ASSESSMENTS-OUTCOMES'!Print_Area</vt:lpstr>
      <vt:lpstr>'Corporate Priority 2'!Print_Area</vt:lpstr>
      <vt:lpstr>'Corporate Priority 3'!Print_Area</vt:lpstr>
      <vt:lpstr>'Corporate Priority 5'!Print_Area</vt:lpstr>
      <vt:lpstr>'EH Triage revised'!Print_Area</vt:lpstr>
      <vt:lpstr>EHAT!Print_Area</vt:lpstr>
      <vt:lpstr>FCAF!Print_Area</vt:lpstr>
      <vt:lpstr>'LAC-PARTICIPATION'!Print_Area</vt:lpstr>
      <vt:lpstr>'Title Page'!Print_Area</vt:lpstr>
      <vt:lpstr>'Corporate Priority 1'!Print_Titles</vt:lpstr>
      <vt:lpstr>'Corporate Priority 2'!Print_Titles</vt:lpstr>
      <vt:lpstr>'Corporate Priority 3'!Print_Titles</vt:lpstr>
      <vt:lpstr>'Corporate Priority 4'!Print_Titles</vt:lpstr>
      <vt:lpstr>'Corporate Priority 5'!Print_Titles</vt:lpstr>
    </vt:vector>
  </TitlesOfParts>
  <Company>RBT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Corporate Plan 2017-18 Quarter 1 Performance Report – Appendix B</dc:title>
  <dc:creator>Rotherham MBC</dc:creator>
  <cp:lastModifiedBy>Fisher, Nicholas</cp:lastModifiedBy>
  <cp:lastPrinted>2018-01-12T12:10:00Z</cp:lastPrinted>
  <dcterms:created xsi:type="dcterms:W3CDTF">2009-10-27T12:12:39Z</dcterms:created>
  <dcterms:modified xsi:type="dcterms:W3CDTF">2018-01-12T12:11:16Z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BTDescription">
    <vt:lpwstr/>
  </property>
  <property fmtid="{D5CDD505-2E9C-101B-9397-08002B2CF9AE}" pid="3" name="RBTNextReviewDate">
    <vt:lpwstr>2011-01-18T00:00:00Z</vt:lpwstr>
  </property>
  <property fmtid="{D5CDD505-2E9C-101B-9397-08002B2CF9AE}" pid="4" name="RBTAuthor">
    <vt:lpwstr>Deborah Johnson</vt:lpwstr>
  </property>
  <property fmtid="{D5CDD505-2E9C-101B-9397-08002B2CF9AE}" pid="5" name="RBTKeywords">
    <vt:lpwstr/>
  </property>
</Properties>
</file>